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8810" windowHeight="11160" tabRatio="759"/>
  </bookViews>
  <sheets>
    <sheet name="Приложение_2" sheetId="6" r:id="rId1"/>
  </sheets>
  <definedNames>
    <definedName name="_xlnm._FilterDatabase" localSheetId="0" hidden="1">Приложение_2!$C$1:$C$166</definedName>
    <definedName name="_xlnm.Print_Area" localSheetId="0">Приложение_2!$A$1:$E$166</definedName>
  </definedNames>
  <calcPr calcId="145621"/>
</workbook>
</file>

<file path=xl/calcChain.xml><?xml version="1.0" encoding="utf-8"?>
<calcChain xmlns="http://schemas.openxmlformats.org/spreadsheetml/2006/main">
  <c r="C141" i="6" l="1"/>
  <c r="D127" i="6" l="1"/>
  <c r="E127" i="6"/>
  <c r="E136" i="6"/>
  <c r="D136" i="6"/>
  <c r="C136" i="6"/>
  <c r="E160" i="6" l="1"/>
  <c r="D160" i="6"/>
  <c r="C160" i="6"/>
  <c r="D163" i="6"/>
  <c r="C163" i="6"/>
  <c r="C165" i="6"/>
  <c r="E157" i="6"/>
  <c r="D157" i="6"/>
  <c r="C157" i="6"/>
  <c r="E144" i="6"/>
  <c r="D144" i="6"/>
  <c r="C144" i="6"/>
  <c r="E148" i="6"/>
  <c r="D148" i="6"/>
  <c r="C148" i="6"/>
  <c r="E141" i="6"/>
  <c r="D141" i="6"/>
  <c r="E135" i="6"/>
  <c r="D135" i="6"/>
  <c r="C135" i="6"/>
  <c r="E106" i="6" l="1"/>
  <c r="D106" i="6"/>
  <c r="C106" i="6"/>
  <c r="E103" i="6"/>
  <c r="D103" i="6"/>
  <c r="C103" i="6"/>
  <c r="E100" i="6"/>
  <c r="D100" i="6"/>
  <c r="C100" i="6"/>
  <c r="E99" i="6"/>
  <c r="D99" i="6"/>
  <c r="C99" i="6"/>
  <c r="E97" i="6"/>
  <c r="D97" i="6"/>
  <c r="C97" i="6"/>
  <c r="E95" i="6"/>
  <c r="D95" i="6"/>
  <c r="C95" i="6"/>
  <c r="D90" i="6"/>
  <c r="E90" i="6"/>
  <c r="C90" i="6"/>
  <c r="D88" i="6"/>
  <c r="E88" i="6"/>
  <c r="C88" i="6"/>
  <c r="E86" i="6"/>
  <c r="D86" i="6"/>
  <c r="C86" i="6"/>
  <c r="E84" i="6"/>
  <c r="D84" i="6"/>
  <c r="C84" i="6"/>
  <c r="E82" i="6"/>
  <c r="D82" i="6"/>
  <c r="C82" i="6"/>
  <c r="C116" i="6"/>
  <c r="E113" i="6"/>
  <c r="D113" i="6"/>
  <c r="C113" i="6"/>
  <c r="C110" i="6"/>
  <c r="E92" i="6" l="1"/>
  <c r="D92" i="6"/>
  <c r="C92" i="6"/>
  <c r="D85" i="6"/>
  <c r="E85" i="6"/>
  <c r="C85" i="6"/>
  <c r="D14" i="6"/>
  <c r="E14" i="6"/>
  <c r="C14" i="6"/>
  <c r="C115" i="6" l="1"/>
  <c r="D115" i="6"/>
  <c r="E115" i="6"/>
  <c r="D110" i="6"/>
  <c r="E110" i="6"/>
  <c r="E98" i="6"/>
  <c r="D98" i="6"/>
  <c r="C98" i="6"/>
  <c r="D61" i="6"/>
  <c r="E61" i="6"/>
  <c r="C162" i="6"/>
  <c r="E162" i="6"/>
  <c r="D162" i="6"/>
  <c r="C128" i="6"/>
  <c r="D128" i="6"/>
  <c r="E128" i="6"/>
  <c r="C61" i="6" l="1"/>
  <c r="C60" i="6" s="1"/>
  <c r="E156" i="6"/>
  <c r="D156" i="6"/>
  <c r="E147" i="6"/>
  <c r="D147" i="6"/>
  <c r="D143" i="6"/>
  <c r="E140" i="6"/>
  <c r="D140" i="6"/>
  <c r="E134" i="6"/>
  <c r="D26" i="6"/>
  <c r="E26" i="6"/>
  <c r="D28" i="6"/>
  <c r="E28" i="6"/>
  <c r="E164" i="6"/>
  <c r="D164" i="6"/>
  <c r="E158" i="6"/>
  <c r="D158" i="6"/>
  <c r="E153" i="6"/>
  <c r="D153" i="6"/>
  <c r="E151" i="6"/>
  <c r="D151" i="6"/>
  <c r="E149" i="6"/>
  <c r="D149" i="6"/>
  <c r="E145" i="6"/>
  <c r="D145" i="6"/>
  <c r="E143" i="6"/>
  <c r="D138" i="6"/>
  <c r="E138" i="6"/>
  <c r="D134" i="6"/>
  <c r="E132" i="6"/>
  <c r="D132" i="6"/>
  <c r="E130" i="6"/>
  <c r="D130" i="6"/>
  <c r="E125" i="6"/>
  <c r="D125" i="6"/>
  <c r="E123" i="6"/>
  <c r="D123" i="6"/>
  <c r="E121" i="6"/>
  <c r="D121" i="6"/>
  <c r="E114" i="6"/>
  <c r="D114" i="6"/>
  <c r="E112" i="6"/>
  <c r="E109" i="6" s="1"/>
  <c r="D112" i="6"/>
  <c r="D109" i="6" s="1"/>
  <c r="E107" i="6"/>
  <c r="D107" i="6"/>
  <c r="E105" i="6"/>
  <c r="D105" i="6"/>
  <c r="E102" i="6"/>
  <c r="D102" i="6"/>
  <c r="E96" i="6"/>
  <c r="D96" i="6"/>
  <c r="E94" i="6"/>
  <c r="D94" i="6"/>
  <c r="E83" i="6"/>
  <c r="D83" i="6"/>
  <c r="E81" i="6"/>
  <c r="D81" i="6"/>
  <c r="E77" i="6"/>
  <c r="E76" i="6" s="1"/>
  <c r="E75" i="6" s="1"/>
  <c r="D77" i="6"/>
  <c r="D76" i="6" s="1"/>
  <c r="D75" i="6" s="1"/>
  <c r="E73" i="6"/>
  <c r="D73" i="6"/>
  <c r="E71" i="6"/>
  <c r="D71" i="6"/>
  <c r="E68" i="6"/>
  <c r="E67" i="6" s="1"/>
  <c r="D68" i="6"/>
  <c r="D67" i="6" s="1"/>
  <c r="E60" i="6"/>
  <c r="D60" i="6"/>
  <c r="E58" i="6"/>
  <c r="E57" i="6" s="1"/>
  <c r="D58" i="6"/>
  <c r="D57" i="6" s="1"/>
  <c r="E55" i="6"/>
  <c r="E54" i="6" s="1"/>
  <c r="D55" i="6"/>
  <c r="D54" i="6" s="1"/>
  <c r="E52" i="6"/>
  <c r="D52" i="6"/>
  <c r="E50" i="6"/>
  <c r="D50" i="6"/>
  <c r="E48" i="6"/>
  <c r="D48" i="6"/>
  <c r="E43" i="6"/>
  <c r="D43" i="6"/>
  <c r="E41" i="6"/>
  <c r="D41" i="6"/>
  <c r="E38" i="6"/>
  <c r="E37" i="6" s="1"/>
  <c r="D38" i="6"/>
  <c r="D37" i="6" s="1"/>
  <c r="E35" i="6"/>
  <c r="D35" i="6"/>
  <c r="E32" i="6"/>
  <c r="D32" i="6"/>
  <c r="E30" i="6"/>
  <c r="D30" i="6"/>
  <c r="E20" i="6"/>
  <c r="E19" i="6" s="1"/>
  <c r="D20" i="6"/>
  <c r="D19" i="6" s="1"/>
  <c r="E13" i="6"/>
  <c r="D13" i="6"/>
  <c r="C13" i="6"/>
  <c r="C156" i="6"/>
  <c r="C143" i="6"/>
  <c r="C147" i="6"/>
  <c r="C140" i="6"/>
  <c r="C127" i="6" s="1"/>
  <c r="C138" i="6"/>
  <c r="C134" i="6"/>
  <c r="C114" i="6"/>
  <c r="C107" i="6"/>
  <c r="C26" i="6"/>
  <c r="C20" i="6"/>
  <c r="C19" i="6" s="1"/>
  <c r="C121" i="6"/>
  <c r="C30" i="6"/>
  <c r="C164" i="6"/>
  <c r="C153" i="6"/>
  <c r="C151" i="6"/>
  <c r="C123" i="6"/>
  <c r="C105" i="6"/>
  <c r="C102" i="6"/>
  <c r="C96" i="6"/>
  <c r="C94" i="6"/>
  <c r="C83" i="6"/>
  <c r="C81" i="6"/>
  <c r="C52" i="6"/>
  <c r="C50" i="6"/>
  <c r="C48" i="6"/>
  <c r="C41" i="6"/>
  <c r="C38" i="6"/>
  <c r="C37" i="6" s="1"/>
  <c r="C32" i="6"/>
  <c r="C158" i="6"/>
  <c r="C155" i="6" s="1"/>
  <c r="C149" i="6"/>
  <c r="C145" i="6"/>
  <c r="C132" i="6"/>
  <c r="C130" i="6"/>
  <c r="C125" i="6"/>
  <c r="C112" i="6"/>
  <c r="C109" i="6" s="1"/>
  <c r="C77" i="6"/>
  <c r="C76" i="6" s="1"/>
  <c r="C75" i="6" s="1"/>
  <c r="C73" i="6"/>
  <c r="C71" i="6"/>
  <c r="C68" i="6"/>
  <c r="C67" i="6" s="1"/>
  <c r="C58" i="6"/>
  <c r="C57" i="6" s="1"/>
  <c r="C55" i="6"/>
  <c r="C54" i="6" s="1"/>
  <c r="C43" i="6"/>
  <c r="C35" i="6"/>
  <c r="C28" i="6"/>
  <c r="D155" i="6" l="1"/>
  <c r="E155" i="6"/>
  <c r="D142" i="6"/>
  <c r="E142" i="6"/>
  <c r="C142" i="6"/>
  <c r="C80" i="6"/>
  <c r="D80" i="6"/>
  <c r="D79" i="6" s="1"/>
  <c r="E80" i="6"/>
  <c r="E79" i="6" s="1"/>
  <c r="D47" i="6"/>
  <c r="D46" i="6" s="1"/>
  <c r="E120" i="6"/>
  <c r="E25" i="6"/>
  <c r="E24" i="6" s="1"/>
  <c r="C79" i="6"/>
  <c r="D40" i="6"/>
  <c r="E40" i="6"/>
  <c r="E34" i="6"/>
  <c r="E47" i="6"/>
  <c r="E46" i="6" s="1"/>
  <c r="D25" i="6"/>
  <c r="C25" i="6"/>
  <c r="C24" i="6" s="1"/>
  <c r="D70" i="6"/>
  <c r="D66" i="6" s="1"/>
  <c r="C40" i="6"/>
  <c r="C70" i="6"/>
  <c r="C66" i="6" s="1"/>
  <c r="D34" i="6"/>
  <c r="E70" i="6"/>
  <c r="E66" i="6" s="1"/>
  <c r="C47" i="6"/>
  <c r="C46" i="6" s="1"/>
  <c r="D24" i="6"/>
  <c r="C120" i="6"/>
  <c r="D120" i="6"/>
  <c r="C34" i="6"/>
  <c r="D11" i="6" l="1"/>
  <c r="E11" i="6"/>
  <c r="D45" i="6"/>
  <c r="C11" i="6"/>
  <c r="E45" i="6"/>
  <c r="C45" i="6"/>
  <c r="D119" i="6"/>
  <c r="D118" i="6" s="1"/>
  <c r="C119" i="6"/>
  <c r="C118" i="6" s="1"/>
  <c r="E119" i="6"/>
  <c r="E118" i="6" s="1"/>
  <c r="D10" i="6" l="1"/>
  <c r="E10" i="6"/>
  <c r="C10" i="6"/>
  <c r="D166" i="6" l="1"/>
  <c r="C166" i="6"/>
  <c r="E166" i="6"/>
</calcChain>
</file>

<file path=xl/sharedStrings.xml><?xml version="1.0" encoding="utf-8"?>
<sst xmlns="http://schemas.openxmlformats.org/spreadsheetml/2006/main" count="320" uniqueCount="319">
  <si>
    <t xml:space="preserve">                 к решению Совета депутатов ЗАТО Александровск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</si>
  <si>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</si>
  <si>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</si>
  <si>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</si>
  <si>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</si>
  <si>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</si>
  <si>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</si>
  <si>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</si>
  <si>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</si>
  <si>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</si>
  <si>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</si>
  <si>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</si>
  <si>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</si>
  <si>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</si>
  <si>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</si>
  <si>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</si>
  <si>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</si>
  <si>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</si>
  <si>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</si>
  <si>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Прочие доходы от компенсации затрат бюджетов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</si>
  <si>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</si>
  <si>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</si>
  <si>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</si>
  <si>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</si>
  <si>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</si>
  <si>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</si>
  <si>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</si>
  <si>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</si>
  <si>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</si>
  <si>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</si>
  <si>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</si>
  <si>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</si>
  <si>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</si>
  <si>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</si>
  <si>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</si>
  <si>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</si>
  <si>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</si>
  <si>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</si>
  <si>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</si>
  <si>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</si>
  <si>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</si>
  <si>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</si>
  <si>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</si>
  <si>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000 1 03 02241 01 0000 110</t>
  </si>
  <si>
    <t>000 1 03 02251 01 0000 110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</si>
  <si>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</si>
  <si>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</si>
  <si>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</si>
  <si>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</si>
  <si>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</si>
  <si>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</si>
  <si>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</si>
  <si>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</si>
  <si>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</si>
  <si>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</si>
  <si>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</si>
  <si>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</si>
  <si>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</si>
  <si>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</si>
  <si>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</si>
  <si>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</si>
  <si>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</si>
  <si>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</si>
  <si>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</si>
  <si>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</si>
  <si>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</si>
  <si>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</si>
  <si>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</si>
  <si>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</si>
  <si>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</si>
  <si>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</si>
  <si>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</si>
  <si>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</si>
  <si>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</si>
  <si>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</si>
  <si>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</si>
  <si>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</si>
  <si>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</si>
  <si>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</si>
  <si>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</si>
  <si>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</si>
  <si>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</si>
  <si>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</si>
  <si>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</si>
  <si>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</si>
  <si>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</si>
  <si>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</si>
  <si>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</si>
  <si>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</si>
  <si>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</si>
  <si>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</si>
  <si>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</si>
  <si>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</si>
  <si>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</si>
  <si>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</si>
  <si>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</si>
  <si>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</si>
  <si>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</si>
  <si>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</si>
  <si>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</si>
  <si>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</si>
  <si>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</si>
  <si>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</si>
  <si>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</si>
  <si>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</si>
  <si>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</si>
  <si>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</si>
  <si>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</si>
  <si>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</si>
  <si>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</si>
  <si>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</si>
  <si>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</si>
  <si>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</si>
  <si>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</si>
  <si>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</si>
  <si>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</si>
  <si>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</si>
  <si>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</si>
  <si>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</si>
  <si>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</si>
  <si>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</si>
  <si>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</si>
  <si>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</si>
  <si>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</si>
  <si>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</si>
  <si>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</si>
  <si>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</si>
  <si>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</si>
  <si>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</si>
  <si>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</si>
  <si>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</si>
  <si>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</si>
  <si>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</si>
  <si>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</si>
  <si>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</si>
  <si>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</si>
  <si>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</si>
  <si>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</si>
  <si>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</si>
  <si>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</si>
  <si>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</si>
  <si>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</si>
  <si>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</si>
  <si>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</si>
  <si>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</si>
  <si>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</si>
  <si>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</si>
  <si>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</si>
  <si>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</si>
  <si>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</si>
  <si>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</si>
  <si>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</si>
  <si>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</si>
  <si>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</si>
  <si>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</si>
  <si>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</si>
  <si>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</si>
  <si>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</si>
  <si>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</si>
  <si>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</si>
  <si>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</si>
  <si>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</si>
  <si>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</si>
  <si>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</si>
  <si>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</si>
  <si>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</si>
  <si>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</si>
  <si>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</si>
  <si>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</si>
  <si>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</si>
  <si>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</si>
  <si>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</si>
  <si>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</si>
  <si>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</si>
  <si>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</si>
  <si>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обеспеченнности</t>
  </si>
  <si>
    <t>000 2 02 15001 04 0000 150</t>
  </si>
  <si>
    <t>Дотации бюджетам городских округов на выравнивание бюджетной обеспеченнности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</si>
  <si>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</si>
  <si>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</si>
  <si>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</si>
  <si>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000 2 02 15010 00 0000 150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</si>
  <si>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</si>
  <si>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</si>
  <si>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</si>
  <si>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</si>
  <si>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</si>
  <si>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</si>
  <si>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</si>
  <si>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</si>
  <si>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</si>
  <si>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</si>
  <si>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000 2 02 30024 00 0000 150</t>
  </si>
  <si>
    <t>000 2 02 30024 04 0000 150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</si>
  <si>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</si>
  <si>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</si>
  <si>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</si>
  <si>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</si>
  <si>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</si>
  <si>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</si>
  <si>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000 2 02 35120 00 0000 150</t>
  </si>
  <si>
    <t>000 2 02 35120 04 0000 150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</si>
  <si>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</si>
  <si>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</si>
  <si>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</si>
  <si>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000 2 02 39998 00 0000 150</t>
  </si>
  <si>
    <t>Единая субвенция местным бюджетам</t>
  </si>
  <si>
    <t>000 2 02 39998 04 0000 150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</si>
  <si>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</si>
  <si>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</si>
  <si>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</si>
  <si>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</si>
  <si>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</si>
  <si>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ИТОГО ДОХОДОВ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</si>
  <si>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</si>
  <si>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</si>
  <si>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</si>
  <si>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</si>
  <si>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</si>
  <si>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</si>
  <si>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</si>
  <si>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</si>
  <si>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000 2 02 25304 04 0000 150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</si>
  <si>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</si>
  <si>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</si>
  <si>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000 2 02 45303 00 0000 150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</si>
  <si>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</si>
  <si>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</si>
  <si>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</si>
  <si>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</si>
  <si>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</si>
  <si>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</si>
  <si>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</si>
  <si>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</si>
  <si>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</si>
  <si>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</si>
  <si>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</si>
  <si>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</si>
  <si>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</si>
  <si>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</si>
  <si>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</si>
  <si>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</si>
  <si>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</si>
  <si>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</si>
  <si>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</si>
  <si>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</si>
  <si>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000 2 02 20216 00 0000 150</t>
  </si>
  <si>
    <t>000 2 02 20216 04 0000 150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</si>
  <si>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</si>
  <si>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000 2 02 25519 00 0000 150</t>
  </si>
  <si>
    <t>000 2 02 25519 04 0000 150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</si>
  <si>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</si>
  <si>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</si>
  <si>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</si>
  <si>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</si>
  <si>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</si>
  <si>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</si>
  <si>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2022 год</t>
  </si>
  <si>
    <t>2023 год</t>
  </si>
  <si>
    <t>рублей, копеек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</si>
  <si>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</si>
  <si>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</si>
  <si>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</si>
  <si>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</si>
  <si>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000 2 02 45594 00 0000 150</t>
  </si>
  <si>
    <t>000 2 02 45594 04 0000 150</t>
  </si>
  <si>
    <t>Межбюджетный трансферт, передаваемый бюджетам на реализацию проектов развития социальной и инженерной инфраструктуры</t>
  </si>
  <si>
    <t>Межбюджетный трансферт, передаваемый бюджетам городких округов на реализацию проектов развития социальной и инженерной инфраструктуры</t>
  </si>
  <si>
    <t>000 1 12 01042 01 0000 120</t>
  </si>
  <si>
    <t>Плата за размещение твердых коммунальных отходов</t>
  </si>
  <si>
    <t>000 1 16 01173 01 0000 140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</si>
  <si>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</si>
  <si>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</si>
  <si>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</si>
  <si>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</si>
  <si>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</si>
  <si>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</si>
  <si>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</si>
  <si>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</si>
  <si>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000 1 01 02080 01 0000 110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</si>
  <si>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</si>
  <si>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</si>
  <si>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</si>
  <si>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</si>
  <si>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</si>
  <si>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</si>
  <si>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от                        2021 года  №     </t>
  </si>
  <si>
    <t>Приложение № 2</t>
  </si>
  <si>
    <t>Объем поступлений доходов местного бюджета ЗАТО Александровск  на 2022 год и на плановый период 2023 и 2024 годов</t>
  </si>
  <si>
    <t>2024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</si>
  <si>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</si>
  <si>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000 1 08 07150 01 0000 110</t>
  </si>
  <si>
    <t>000 1 08 03010 01 0000 110</t>
  </si>
  <si>
    <t>000 1 16 01080 01 0000 140</t>
  </si>
  <si>
    <t>000 1 16 01083 01 0000 140</t>
  </si>
  <si>
    <t>000 1 16 01090 01 0000 140</t>
  </si>
  <si>
    <t>000 1 16 01093 01 0000 140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</si>
  <si>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</si>
  <si>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</si>
  <si>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</si>
  <si>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</si>
  <si>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</si>
  <si>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</si>
  <si>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</si>
  <si>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</si>
  <si>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000 2 02 25097 04 0000 150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</si>
  <si>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</si>
  <si>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</si>
  <si>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</si>
  <si>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000 2 02 45454 00 0000 150</t>
  </si>
  <si>
    <t>000 2 02 45454 04 0000 150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</si>
  <si>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</si>
  <si>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</si>
  <si>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000 2 02 25513 00 0000 150</t>
  </si>
  <si>
    <t>000 2 02 25513 04 0000 150</t>
  </si>
  <si>
    <t>Субсидии бюджетам городских округов на развитие сети учреждений культурно-досугового типа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</si>
  <si>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</si>
  <si>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</si>
  <si>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развитие сети учреждений культурно-досугового 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</si>
</sst>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  <family val="2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9">
    <xf numFmtId="0" fontId="0" fillId="0" borderId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25" borderId="0"/>
    <xf numFmtId="0" fontId="28" fillId="0" borderId="13">
      <alignment horizontal="center" vertical="center" wrapText="1"/>
    </xf>
    <xf numFmtId="0" fontId="29" fillId="0" borderId="0">
      <alignment horizontal="center"/>
    </xf>
    <xf numFmtId="0" fontId="28" fillId="0" borderId="0"/>
    <xf numFmtId="0" fontId="28" fillId="0" borderId="0">
      <alignment horizontal="right"/>
    </xf>
    <xf numFmtId="0" fontId="28" fillId="25" borderId="0">
      <alignment shrinkToFit="1"/>
    </xf>
    <xf numFmtId="0" fontId="30" fillId="0" borderId="14">
      <alignment horizontal="right"/>
    </xf>
    <xf numFmtId="4" fontId="30" fillId="26" borderId="14">
      <alignment horizontal="right" vertical="top" shrinkToFit="1"/>
    </xf>
    <xf numFmtId="0" fontId="28" fillId="25" borderId="14"/>
    <xf numFmtId="4" fontId="30" fillId="27" borderId="14">
      <alignment horizontal="right" vertical="top" shrinkToFit="1"/>
    </xf>
    <xf numFmtId="0" fontId="29" fillId="0" borderId="0">
      <alignment horizontal="center"/>
    </xf>
    <xf numFmtId="0" fontId="30" fillId="0" borderId="14">
      <alignment horizontal="right"/>
    </xf>
    <xf numFmtId="0" fontId="28" fillId="0" borderId="0">
      <alignment horizontal="right"/>
    </xf>
    <xf numFmtId="0" fontId="28" fillId="0" borderId="0">
      <alignment horizontal="left" wrapText="1"/>
    </xf>
    <xf numFmtId="0" fontId="30" fillId="0" borderId="13">
      <alignment vertical="top" wrapText="1"/>
    </xf>
    <xf numFmtId="1" fontId="28" fillId="0" borderId="13">
      <alignment vertical="top" wrapText="1"/>
    </xf>
    <xf numFmtId="1" fontId="28" fillId="0" borderId="13">
      <alignment horizontal="center" vertical="top" shrinkToFit="1"/>
    </xf>
    <xf numFmtId="0" fontId="28" fillId="25" borderId="0">
      <alignment horizontal="center"/>
    </xf>
    <xf numFmtId="4" fontId="30" fillId="26" borderId="13">
      <alignment horizontal="right" vertical="top" shrinkToFit="1"/>
    </xf>
    <xf numFmtId="4" fontId="30" fillId="0" borderId="13">
      <alignment horizontal="right" vertical="top" shrinkToFit="1"/>
    </xf>
    <xf numFmtId="4" fontId="28" fillId="0" borderId="13">
      <alignment horizontal="right" vertical="top" shrinkToFit="1"/>
    </xf>
    <xf numFmtId="4" fontId="30" fillId="27" borderId="13">
      <alignment horizontal="right" vertical="top" shrinkToFit="1"/>
    </xf>
    <xf numFmtId="0" fontId="28" fillId="0" borderId="0">
      <alignment vertical="top"/>
    </xf>
    <xf numFmtId="49" fontId="28" fillId="0" borderId="13">
      <alignment vertical="top" wrapText="1"/>
    </xf>
    <xf numFmtId="4" fontId="30" fillId="28" borderId="13">
      <alignment horizontal="right" vertical="top" shrinkToFit="1"/>
    </xf>
    <xf numFmtId="0" fontId="28" fillId="25" borderId="15">
      <alignment shrinkToFit="1"/>
    </xf>
    <xf numFmtId="0" fontId="28" fillId="25" borderId="14">
      <alignment horizontal="center"/>
    </xf>
    <xf numFmtId="0" fontId="31" fillId="25" borderId="14">
      <alignment horizontal="center"/>
    </xf>
    <xf numFmtId="0" fontId="28" fillId="0" borderId="0">
      <alignment horizontal="left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8" fillId="0" borderId="0">
      <alignment horizontal="right"/>
    </xf>
    <xf numFmtId="0" fontId="30" fillId="0" borderId="13">
      <alignment vertical="top" wrapText="1"/>
    </xf>
    <xf numFmtId="4" fontId="30" fillId="27" borderId="13">
      <alignment horizontal="right" vertical="top" shrinkToFit="1"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3" borderId="1" applyNumberFormat="0" applyAlignment="0" applyProtection="0"/>
    <xf numFmtId="0" fontId="8" fillId="12" borderId="2" applyNumberFormat="0" applyAlignment="0" applyProtection="0"/>
    <xf numFmtId="0" fontId="9" fillId="1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</cellStyleXfs>
  <cellXfs count="98">
    <xf numFmtId="0" fontId="0" fillId="0" borderId="0" xfId="0"/>
    <xf numFmtId="0" fontId="3" fillId="29" borderId="0" xfId="75" applyFont="1" applyFill="1"/>
    <xf numFmtId="0" fontId="1" fillId="29" borderId="10" xfId="75" applyFont="1" applyFill="1" applyBorder="1" applyAlignment="1">
      <alignment horizontal="center" vertical="center" wrapText="1"/>
    </xf>
    <xf numFmtId="0" fontId="1" fillId="29" borderId="10" xfId="75" applyFont="1" applyFill="1" applyBorder="1" applyAlignment="1">
      <alignment horizontal="center" vertical="center"/>
    </xf>
    <xf numFmtId="0" fontId="1" fillId="29" borderId="10" xfId="75" applyFont="1" applyFill="1" applyBorder="1" applyAlignment="1">
      <alignment horizontal="left" vertical="center" wrapText="1"/>
    </xf>
    <xf numFmtId="0" fontId="1" fillId="29" borderId="10" xfId="75" applyFont="1" applyFill="1" applyBorder="1" applyAlignment="1">
      <alignment vertical="center" wrapText="1"/>
    </xf>
    <xf numFmtId="0" fontId="1" fillId="29" borderId="10" xfId="75" applyFont="1" applyFill="1" applyBorder="1" applyAlignment="1">
      <alignment horizontal="justify" vertical="center" wrapText="1"/>
    </xf>
    <xf numFmtId="0" fontId="3" fillId="0" borderId="0" xfId="75" applyFont="1" applyFill="1"/>
    <xf numFmtId="0" fontId="1" fillId="0" borderId="0" xfId="75" applyFont="1" applyFill="1" applyAlignment="1"/>
    <xf numFmtId="0" fontId="1" fillId="0" borderId="0" xfId="75" applyFont="1" applyFill="1" applyAlignment="1">
      <alignment horizontal="right"/>
    </xf>
    <xf numFmtId="4" fontId="22" fillId="0" borderId="0" xfId="75" applyNumberFormat="1" applyFont="1" applyFill="1"/>
    <xf numFmtId="0" fontId="1" fillId="0" borderId="0" xfId="75" applyFont="1" applyFill="1"/>
    <xf numFmtId="0" fontId="23" fillId="0" borderId="0" xfId="75" applyFont="1" applyFill="1" applyAlignment="1">
      <alignment horizontal="right"/>
    </xf>
    <xf numFmtId="0" fontId="1" fillId="0" borderId="12" xfId="75" applyFont="1" applyFill="1" applyBorder="1" applyAlignment="1">
      <alignment horizontal="center" vertical="center" wrapText="1"/>
    </xf>
    <xf numFmtId="0" fontId="1" fillId="0" borderId="12" xfId="75" applyFont="1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/>
    </xf>
    <xf numFmtId="4" fontId="3" fillId="0" borderId="0" xfId="75" applyNumberFormat="1" applyFont="1" applyFill="1"/>
    <xf numFmtId="0" fontId="2" fillId="24" borderId="10" xfId="75" applyFont="1" applyFill="1" applyBorder="1" applyAlignment="1">
      <alignment horizontal="center" vertical="center"/>
    </xf>
    <xf numFmtId="0" fontId="2" fillId="24" borderId="10" xfId="75" applyFont="1" applyFill="1" applyBorder="1" applyAlignment="1">
      <alignment vertical="center"/>
    </xf>
    <xf numFmtId="4" fontId="2" fillId="24" borderId="10" xfId="75" applyNumberFormat="1" applyFont="1" applyFill="1" applyBorder="1" applyAlignment="1">
      <alignment horizontal="right" vertical="center"/>
    </xf>
    <xf numFmtId="0" fontId="22" fillId="24" borderId="10" xfId="75" applyFont="1" applyFill="1" applyBorder="1" applyAlignment="1">
      <alignment horizontal="center" vertical="center"/>
    </xf>
    <xf numFmtId="0" fontId="22" fillId="24" borderId="10" xfId="75" applyFont="1" applyFill="1" applyBorder="1" applyAlignment="1">
      <alignment vertical="center" wrapText="1"/>
    </xf>
    <xf numFmtId="4" fontId="22" fillId="24" borderId="10" xfId="75" applyNumberFormat="1" applyFont="1" applyFill="1" applyBorder="1" applyAlignment="1">
      <alignment horizontal="right" vertical="center"/>
    </xf>
    <xf numFmtId="0" fontId="2" fillId="24" borderId="10" xfId="75" applyFont="1" applyFill="1" applyBorder="1" applyAlignment="1">
      <alignment vertical="center" wrapText="1"/>
    </xf>
    <xf numFmtId="0" fontId="2" fillId="24" borderId="10" xfId="75" applyFont="1" applyFill="1" applyBorder="1" applyAlignment="1">
      <alignment horizontal="justify" vertical="center" wrapText="1"/>
    </xf>
    <xf numFmtId="0" fontId="22" fillId="0" borderId="0" xfId="75" applyFont="1" applyFill="1"/>
    <xf numFmtId="0" fontId="22" fillId="29" borderId="10" xfId="75" applyFont="1" applyFill="1" applyBorder="1" applyAlignment="1">
      <alignment horizontal="center" vertical="center" wrapText="1"/>
    </xf>
    <xf numFmtId="4" fontId="22" fillId="29" borderId="10" xfId="75" applyNumberFormat="1" applyFont="1" applyFill="1" applyBorder="1" applyAlignment="1">
      <alignment horizontal="right" vertical="center" wrapText="1"/>
    </xf>
    <xf numFmtId="0" fontId="22" fillId="29" borderId="10" xfId="75" applyFont="1" applyFill="1" applyBorder="1" applyAlignment="1">
      <alignment horizontal="center" vertical="center"/>
    </xf>
    <xf numFmtId="0" fontId="22" fillId="29" borderId="10" xfId="75" applyFont="1" applyFill="1" applyBorder="1" applyAlignment="1">
      <alignment vertical="center" wrapText="1"/>
    </xf>
    <xf numFmtId="4" fontId="22" fillId="29" borderId="10" xfId="75" applyNumberFormat="1" applyFont="1" applyFill="1" applyBorder="1" applyAlignment="1">
      <alignment horizontal="right" vertical="center"/>
    </xf>
    <xf numFmtId="0" fontId="24" fillId="0" borderId="0" xfId="75" applyFont="1" applyFill="1"/>
    <xf numFmtId="0" fontId="22" fillId="24" borderId="10" xfId="75" applyFont="1" applyFill="1" applyBorder="1" applyAlignment="1">
      <alignment horizontal="justify" vertical="center" wrapText="1"/>
    </xf>
    <xf numFmtId="49" fontId="22" fillId="24" borderId="10" xfId="75" applyNumberFormat="1" applyFont="1" applyFill="1" applyBorder="1" applyAlignment="1">
      <alignment vertical="center" wrapText="1"/>
    </xf>
    <xf numFmtId="0" fontId="25" fillId="24" borderId="10" xfId="75" applyFont="1" applyFill="1" applyBorder="1" applyAlignment="1">
      <alignment horizontal="center" vertical="center"/>
    </xf>
    <xf numFmtId="0" fontId="25" fillId="24" borderId="10" xfId="75" applyFont="1" applyFill="1" applyBorder="1" applyAlignment="1">
      <alignment vertical="center" wrapText="1"/>
    </xf>
    <xf numFmtId="4" fontId="25" fillId="24" borderId="10" xfId="75" applyNumberFormat="1" applyFont="1" applyFill="1" applyBorder="1" applyAlignment="1">
      <alignment horizontal="right" vertical="center"/>
    </xf>
    <xf numFmtId="2" fontId="2" fillId="24" borderId="10" xfId="75" applyNumberFormat="1" applyFont="1" applyFill="1" applyBorder="1" applyAlignment="1">
      <alignment horizontal="justify" vertical="center" wrapText="1"/>
    </xf>
    <xf numFmtId="2" fontId="22" fillId="24" borderId="10" xfId="75" applyNumberFormat="1" applyFont="1" applyFill="1" applyBorder="1" applyAlignment="1">
      <alignment horizontal="left" vertical="center" wrapText="1"/>
    </xf>
    <xf numFmtId="0" fontId="22" fillId="24" borderId="10" xfId="75" applyFont="1" applyFill="1" applyBorder="1" applyAlignment="1">
      <alignment horizontal="left" vertical="center" wrapText="1"/>
    </xf>
    <xf numFmtId="0" fontId="2" fillId="24" borderId="10" xfId="75" applyFont="1" applyFill="1" applyBorder="1" applyAlignment="1">
      <alignment horizontal="left" vertical="center" wrapText="1"/>
    </xf>
    <xf numFmtId="0" fontId="2" fillId="0" borderId="10" xfId="75" applyFont="1" applyFill="1" applyBorder="1" applyAlignment="1">
      <alignment horizontal="center" vertical="center"/>
    </xf>
    <xf numFmtId="0" fontId="2" fillId="0" borderId="10" xfId="75" applyFont="1" applyFill="1" applyBorder="1" applyAlignment="1">
      <alignment vertical="center" wrapText="1"/>
    </xf>
    <xf numFmtId="4" fontId="2" fillId="0" borderId="10" xfId="75" applyNumberFormat="1" applyFont="1" applyFill="1" applyBorder="1" applyAlignment="1">
      <alignment horizontal="right" vertical="center"/>
    </xf>
    <xf numFmtId="0" fontId="2" fillId="0" borderId="0" xfId="75" applyFont="1" applyFill="1"/>
    <xf numFmtId="0" fontId="22" fillId="0" borderId="10" xfId="75" applyFont="1" applyFill="1" applyBorder="1" applyAlignment="1">
      <alignment horizontal="center" vertical="center"/>
    </xf>
    <xf numFmtId="0" fontId="22" fillId="0" borderId="10" xfId="75" applyFont="1" applyFill="1" applyBorder="1" applyAlignment="1">
      <alignment vertical="center" wrapText="1"/>
    </xf>
    <xf numFmtId="4" fontId="22" fillId="0" borderId="10" xfId="75" applyNumberFormat="1" applyFont="1" applyFill="1" applyBorder="1" applyAlignment="1">
      <alignment horizontal="right" vertical="center"/>
    </xf>
    <xf numFmtId="0" fontId="25" fillId="0" borderId="10" xfId="75" applyFont="1" applyFill="1" applyBorder="1" applyAlignment="1">
      <alignment vertical="center" wrapText="1"/>
    </xf>
    <xf numFmtId="4" fontId="25" fillId="0" borderId="10" xfId="75" applyNumberFormat="1" applyFont="1" applyFill="1" applyBorder="1" applyAlignment="1">
      <alignment horizontal="right" vertical="center"/>
    </xf>
    <xf numFmtId="0" fontId="25" fillId="29" borderId="10" xfId="75" applyFont="1" applyFill="1" applyBorder="1" applyAlignment="1">
      <alignment horizontal="center" vertical="center"/>
    </xf>
    <xf numFmtId="0" fontId="25" fillId="29" borderId="10" xfId="75" applyFont="1" applyFill="1" applyBorder="1" applyAlignment="1">
      <alignment vertical="center" wrapText="1"/>
    </xf>
    <xf numFmtId="4" fontId="25" fillId="29" borderId="10" xfId="75" applyNumberFormat="1" applyFont="1" applyFill="1" applyBorder="1" applyAlignment="1">
      <alignment horizontal="right" vertical="center"/>
    </xf>
    <xf numFmtId="0" fontId="2" fillId="29" borderId="10" xfId="75" applyFont="1" applyFill="1" applyBorder="1" applyAlignment="1">
      <alignment horizontal="center" vertical="center" wrapText="1"/>
    </xf>
    <xf numFmtId="0" fontId="25" fillId="29" borderId="11" xfId="75" applyFont="1" applyFill="1" applyBorder="1" applyAlignment="1">
      <alignment horizontal="left" vertical="center" wrapText="1"/>
    </xf>
    <xf numFmtId="4" fontId="2" fillId="29" borderId="10" xfId="75" applyNumberFormat="1" applyFont="1" applyFill="1" applyBorder="1" applyAlignment="1">
      <alignment horizontal="right" vertical="center" wrapText="1"/>
    </xf>
    <xf numFmtId="0" fontId="22" fillId="29" borderId="11" xfId="75" applyFont="1" applyFill="1" applyBorder="1" applyAlignment="1">
      <alignment horizontal="left" vertical="center" wrapText="1"/>
    </xf>
    <xf numFmtId="0" fontId="2" fillId="29" borderId="11" xfId="75" applyFont="1" applyFill="1" applyBorder="1" applyAlignment="1">
      <alignment horizontal="left" vertical="center" wrapText="1"/>
    </xf>
    <xf numFmtId="49" fontId="22" fillId="29" borderId="11" xfId="75" applyNumberFormat="1" applyFont="1" applyFill="1" applyBorder="1" applyAlignment="1">
      <alignment horizontal="left" vertical="center" wrapText="1"/>
    </xf>
    <xf numFmtId="0" fontId="2" fillId="0" borderId="10" xfId="75" applyFont="1" applyFill="1" applyBorder="1" applyAlignment="1">
      <alignment horizontal="left" vertical="center" wrapText="1"/>
    </xf>
    <xf numFmtId="0" fontId="22" fillId="0" borderId="10" xfId="75" applyFont="1" applyFill="1" applyBorder="1" applyAlignment="1">
      <alignment horizontal="left" vertical="center" wrapText="1"/>
    </xf>
    <xf numFmtId="0" fontId="25" fillId="0" borderId="10" xfId="75" applyFont="1" applyFill="1" applyBorder="1" applyAlignment="1">
      <alignment horizontal="center" vertical="center"/>
    </xf>
    <xf numFmtId="0" fontId="25" fillId="29" borderId="10" xfId="75" applyFont="1" applyFill="1" applyBorder="1" applyAlignment="1">
      <alignment horizontal="center" vertical="center" wrapText="1"/>
    </xf>
    <xf numFmtId="49" fontId="25" fillId="29" borderId="11" xfId="75" applyNumberFormat="1" applyFont="1" applyFill="1" applyBorder="1" applyAlignment="1">
      <alignment horizontal="left" vertical="center" wrapText="1"/>
    </xf>
    <xf numFmtId="4" fontId="25" fillId="29" borderId="10" xfId="75" applyNumberFormat="1" applyFont="1" applyFill="1" applyBorder="1" applyAlignment="1">
      <alignment horizontal="right" vertical="center" wrapText="1"/>
    </xf>
    <xf numFmtId="0" fontId="32" fillId="0" borderId="10" xfId="75" applyFont="1" applyFill="1" applyBorder="1" applyAlignment="1">
      <alignment horizontal="center" vertical="center"/>
    </xf>
    <xf numFmtId="0" fontId="32" fillId="0" borderId="10" xfId="75" applyFont="1" applyFill="1" applyBorder="1" applyAlignment="1">
      <alignment vertical="center" wrapText="1"/>
    </xf>
    <xf numFmtId="4" fontId="32" fillId="0" borderId="10" xfId="75" applyNumberFormat="1" applyFont="1" applyFill="1" applyBorder="1" applyAlignment="1">
      <alignment horizontal="right" vertical="center"/>
    </xf>
    <xf numFmtId="0" fontId="33" fillId="0" borderId="0" xfId="75" applyFont="1" applyFill="1"/>
    <xf numFmtId="4" fontId="22" fillId="24" borderId="10" xfId="0" applyNumberFormat="1" applyFont="1" applyFill="1" applyBorder="1" applyAlignment="1">
      <alignment horizontal="right" vertical="center"/>
    </xf>
    <xf numFmtId="4" fontId="22" fillId="29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" fillId="29" borderId="11" xfId="0" applyFont="1" applyFill="1" applyBorder="1" applyAlignment="1">
      <alignment horizontal="left" vertical="center" wrapText="1"/>
    </xf>
    <xf numFmtId="49" fontId="22" fillId="29" borderId="11" xfId="0" applyNumberFormat="1" applyFont="1" applyFill="1" applyBorder="1" applyAlignment="1">
      <alignment horizontal="left" vertical="center" wrapText="1"/>
    </xf>
    <xf numFmtId="0" fontId="34" fillId="0" borderId="0" xfId="34" applyFont="1">
      <alignment horizontal="center"/>
    </xf>
    <xf numFmtId="0" fontId="1" fillId="0" borderId="10" xfId="75" applyFont="1" applyFill="1" applyBorder="1" applyAlignment="1">
      <alignment horizontal="center" vertical="center"/>
    </xf>
    <xf numFmtId="0" fontId="1" fillId="0" borderId="10" xfId="75" applyFont="1" applyFill="1" applyBorder="1" applyAlignment="1">
      <alignment vertical="center" wrapText="1"/>
    </xf>
    <xf numFmtId="4" fontId="1" fillId="0" borderId="10" xfId="75" applyNumberFormat="1" applyFont="1" applyFill="1" applyBorder="1" applyAlignment="1">
      <alignment horizontal="right" vertical="center"/>
    </xf>
    <xf numFmtId="0" fontId="2" fillId="0" borderId="10" xfId="75" applyFont="1" applyFill="1" applyBorder="1" applyAlignment="1">
      <alignment vertical="center"/>
    </xf>
    <xf numFmtId="0" fontId="1" fillId="24" borderId="10" xfId="75" applyFont="1" applyFill="1" applyBorder="1" applyAlignment="1">
      <alignment vertical="center"/>
    </xf>
    <xf numFmtId="4" fontId="1" fillId="24" borderId="10" xfId="75" applyNumberFormat="1" applyFont="1" applyFill="1" applyBorder="1" applyAlignment="1">
      <alignment horizontal="right" vertical="center"/>
    </xf>
    <xf numFmtId="0" fontId="1" fillId="0" borderId="10" xfId="75" applyFont="1" applyFill="1" applyBorder="1" applyAlignment="1">
      <alignment horizontal="left" vertical="center" wrapText="1"/>
    </xf>
    <xf numFmtId="0" fontId="1" fillId="0" borderId="10" xfId="75" applyFont="1" applyFill="1" applyBorder="1" applyAlignment="1">
      <alignment vertical="center"/>
    </xf>
    <xf numFmtId="0" fontId="2" fillId="29" borderId="10" xfId="0" applyFont="1" applyFill="1" applyBorder="1" applyAlignment="1">
      <alignment horizontal="center" vertical="center" wrapText="1"/>
    </xf>
    <xf numFmtId="0" fontId="25" fillId="29" borderId="11" xfId="0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2" fillId="29" borderId="11" xfId="0" applyFont="1" applyFill="1" applyBorder="1" applyAlignment="1">
      <alignment horizontal="left" vertical="center" wrapText="1"/>
    </xf>
    <xf numFmtId="4" fontId="1" fillId="29" borderId="10" xfId="75" applyNumberFormat="1" applyFont="1" applyFill="1" applyBorder="1" applyAlignment="1">
      <alignment horizontal="right" vertical="center"/>
    </xf>
    <xf numFmtId="4" fontId="2" fillId="29" borderId="10" xfId="75" applyNumberFormat="1" applyFont="1" applyFill="1" applyBorder="1" applyAlignment="1">
      <alignment horizontal="right" vertical="center"/>
    </xf>
    <xf numFmtId="0" fontId="2" fillId="29" borderId="10" xfId="75" applyFont="1" applyFill="1" applyBorder="1" applyAlignment="1">
      <alignment horizontal="center" vertical="center"/>
    </xf>
    <xf numFmtId="0" fontId="2" fillId="29" borderId="10" xfId="75" applyFont="1" applyFill="1" applyBorder="1" applyAlignment="1">
      <alignment horizontal="left" vertical="center" wrapText="1"/>
    </xf>
    <xf numFmtId="0" fontId="22" fillId="29" borderId="10" xfId="75" applyFont="1" applyFill="1" applyBorder="1" applyAlignment="1">
      <alignment horizontal="left" vertical="center" wrapText="1"/>
    </xf>
    <xf numFmtId="4" fontId="3" fillId="29" borderId="0" xfId="75" applyNumberFormat="1" applyFont="1" applyFill="1"/>
    <xf numFmtId="4" fontId="22" fillId="29" borderId="0" xfId="75" applyNumberFormat="1" applyFont="1" applyFill="1"/>
    <xf numFmtId="0" fontId="3" fillId="29" borderId="0" xfId="75" applyFont="1" applyFill="1" applyAlignment="1">
      <alignment horizontal="center"/>
    </xf>
    <xf numFmtId="0" fontId="1" fillId="0" borderId="10" xfId="75" applyFont="1" applyFill="1" applyBorder="1" applyAlignment="1">
      <alignment horizontal="right" vertical="center"/>
    </xf>
    <xf numFmtId="0" fontId="1" fillId="0" borderId="0" xfId="75" applyNumberFormat="1" applyFont="1" applyFill="1" applyAlignment="1">
      <alignment horizontal="center" vertical="center" wrapText="1"/>
    </xf>
    <xf numFmtId="0" fontId="1" fillId="0" borderId="0" xfId="75" applyFont="1" applyFill="1" applyAlignment="1">
      <alignment horizontal="right"/>
    </xf>
  </cellXfs>
  <cellStyles count="8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br" xfId="19"/>
    <cellStyle name="col" xfId="20"/>
    <cellStyle name="style0" xfId="21"/>
    <cellStyle name="td" xfId="22"/>
    <cellStyle name="tr" xfId="23"/>
    <cellStyle name="xl21" xfId="24"/>
    <cellStyle name="xl22" xfId="25"/>
    <cellStyle name="xl22 2" xfId="26"/>
    <cellStyle name="xl23" xfId="27"/>
    <cellStyle name="xl23 2" xfId="28"/>
    <cellStyle name="xl24" xfId="29"/>
    <cellStyle name="xl25" xfId="30"/>
    <cellStyle name="xl26" xfId="31"/>
    <cellStyle name="xl26 2" xfId="32"/>
    <cellStyle name="xl27" xfId="33"/>
    <cellStyle name="xl28" xfId="34"/>
    <cellStyle name="xl28 2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xl40" xfId="47"/>
    <cellStyle name="xl41" xfId="48"/>
    <cellStyle name="xl42" xfId="49"/>
    <cellStyle name="xl43" xfId="50"/>
    <cellStyle name="xl44" xfId="51"/>
    <cellStyle name="xl54" xfId="52"/>
    <cellStyle name="xl57" xfId="53"/>
    <cellStyle name="xl58" xfId="54"/>
    <cellStyle name="xl59" xfId="55"/>
    <cellStyle name="xl61" xfId="56"/>
    <cellStyle name="xl64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Плохой 2" xfId="83"/>
    <cellStyle name="Пояснение 2" xfId="84"/>
    <cellStyle name="Примечание 2" xfId="85"/>
    <cellStyle name="Связанная ячейка 2" xfId="86"/>
    <cellStyle name="Текст предупреждения 2" xfId="87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zoomScaleNormal="100" workbookViewId="0">
      <selection activeCell="E10" sqref="E10"/>
    </sheetView>
  </sheetViews>
  <sheetFormatPr defaultColWidth="9.140625" defaultRowHeight="16.5" customHeight="1" x14ac:dyDescent="0.3"/>
  <cols>
    <col min="1" max="1" width="27.5703125" style="7" customWidth="1"/>
    <col min="2" max="2" width="46.28515625" style="11" customWidth="1"/>
    <col min="3" max="3" width="17.5703125" style="10" customWidth="1"/>
    <col min="4" max="4" width="17.7109375" style="10" customWidth="1"/>
    <col min="5" max="5" width="17.5703125" style="10" customWidth="1"/>
    <col min="6" max="6" width="12.5703125" style="7" bestFit="1" customWidth="1"/>
    <col min="7" max="7" width="16" style="7" bestFit="1" customWidth="1"/>
    <col min="8" max="8" width="9.140625" style="7"/>
    <col min="9" max="9" width="45.28515625" style="7" customWidth="1"/>
    <col min="10" max="16384" width="9.140625" style="7"/>
  </cols>
  <sheetData>
    <row r="1" spans="1:6" ht="18.75" x14ac:dyDescent="0.3">
      <c r="B1" s="97" t="s">
        <v>287</v>
      </c>
      <c r="C1" s="97"/>
      <c r="D1" s="97"/>
      <c r="E1" s="97"/>
    </row>
    <row r="2" spans="1:6" ht="18.75" x14ac:dyDescent="0.3">
      <c r="A2" s="8"/>
      <c r="B2" s="97" t="s">
        <v>0</v>
      </c>
      <c r="C2" s="97"/>
      <c r="D2" s="97"/>
      <c r="E2" s="97"/>
    </row>
    <row r="3" spans="1:6" ht="18.75" x14ac:dyDescent="0.3">
      <c r="A3" s="8"/>
      <c r="B3" s="97" t="s">
        <v>286</v>
      </c>
      <c r="C3" s="97"/>
      <c r="D3" s="97"/>
      <c r="E3" s="97"/>
    </row>
    <row r="4" spans="1:6" ht="18.75" x14ac:dyDescent="0.3">
      <c r="B4" s="9"/>
      <c r="C4" s="93"/>
      <c r="D4" s="93"/>
      <c r="E4" s="93"/>
      <c r="F4" s="1"/>
    </row>
    <row r="5" spans="1:6" ht="42.75" customHeight="1" x14ac:dyDescent="0.3">
      <c r="A5" s="96" t="s">
        <v>288</v>
      </c>
      <c r="B5" s="96"/>
      <c r="C5" s="96"/>
      <c r="D5" s="96"/>
      <c r="E5" s="96"/>
    </row>
    <row r="6" spans="1:6" ht="9.75" customHeight="1" x14ac:dyDescent="0.3"/>
    <row r="7" spans="1:6" ht="16.5" customHeight="1" x14ac:dyDescent="0.3">
      <c r="C7" s="12"/>
      <c r="D7" s="12"/>
      <c r="E7" s="74" t="s">
        <v>259</v>
      </c>
    </row>
    <row r="8" spans="1:6" ht="57.75" customHeight="1" x14ac:dyDescent="0.3">
      <c r="A8" s="13" t="s">
        <v>22</v>
      </c>
      <c r="B8" s="14" t="s">
        <v>23</v>
      </c>
      <c r="C8" s="14" t="s">
        <v>257</v>
      </c>
      <c r="D8" s="14" t="s">
        <v>258</v>
      </c>
      <c r="E8" s="14" t="s">
        <v>289</v>
      </c>
    </row>
    <row r="9" spans="1:6" ht="18.75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6" ht="31.5" x14ac:dyDescent="0.3">
      <c r="A10" s="75" t="s">
        <v>24</v>
      </c>
      <c r="B10" s="76" t="s">
        <v>25</v>
      </c>
      <c r="C10" s="77">
        <f>C11+C45</f>
        <v>970512720.74000001</v>
      </c>
      <c r="D10" s="77">
        <f>D11+D45</f>
        <v>1010914392.4</v>
      </c>
      <c r="E10" s="77">
        <f>E11+E45</f>
        <v>1042648930.1799999</v>
      </c>
      <c r="F10" s="16"/>
    </row>
    <row r="11" spans="1:6" ht="18.75" x14ac:dyDescent="0.3">
      <c r="A11" s="75"/>
      <c r="B11" s="78" t="s">
        <v>26</v>
      </c>
      <c r="C11" s="43">
        <f>C13+C24+C34+C40+C19</f>
        <v>863464304.03999996</v>
      </c>
      <c r="D11" s="43">
        <f>D13+D24+D34+D40+D19</f>
        <v>911871367.14999998</v>
      </c>
      <c r="E11" s="43">
        <f>E13+E24+E34+E40+E19</f>
        <v>938399083.17999995</v>
      </c>
      <c r="F11" s="16"/>
    </row>
    <row r="12" spans="1:6" ht="18.75" x14ac:dyDescent="0.3">
      <c r="A12" s="75"/>
      <c r="B12" s="78" t="s">
        <v>27</v>
      </c>
      <c r="C12" s="77"/>
      <c r="D12" s="77"/>
      <c r="E12" s="77"/>
    </row>
    <row r="13" spans="1:6" ht="18.75" x14ac:dyDescent="0.3">
      <c r="A13" s="3" t="s">
        <v>28</v>
      </c>
      <c r="B13" s="79" t="s">
        <v>29</v>
      </c>
      <c r="C13" s="80">
        <f>C14</f>
        <v>799517672</v>
      </c>
      <c r="D13" s="80">
        <f>D14</f>
        <v>823514845</v>
      </c>
      <c r="E13" s="80">
        <f>E14</f>
        <v>848220289</v>
      </c>
    </row>
    <row r="14" spans="1:6" ht="18.75" x14ac:dyDescent="0.3">
      <c r="A14" s="17" t="s">
        <v>30</v>
      </c>
      <c r="B14" s="18" t="s">
        <v>31</v>
      </c>
      <c r="C14" s="19">
        <f>C15+C16+C17+C18</f>
        <v>799517672</v>
      </c>
      <c r="D14" s="19">
        <f t="shared" ref="D14:E14" si="0">D15+D16+D17+D18</f>
        <v>823514845</v>
      </c>
      <c r="E14" s="19">
        <f t="shared" si="0"/>
        <v>848220289</v>
      </c>
    </row>
    <row r="15" spans="1:6" ht="90" x14ac:dyDescent="0.3">
      <c r="A15" s="20" t="s">
        <v>32</v>
      </c>
      <c r="B15" s="21" t="s">
        <v>33</v>
      </c>
      <c r="C15" s="22">
        <v>794551929</v>
      </c>
      <c r="D15" s="69">
        <v>818400132</v>
      </c>
      <c r="E15" s="69">
        <v>842952135</v>
      </c>
    </row>
    <row r="16" spans="1:6" ht="135" x14ac:dyDescent="0.3">
      <c r="A16" s="20" t="s">
        <v>34</v>
      </c>
      <c r="B16" s="21" t="s">
        <v>35</v>
      </c>
      <c r="C16" s="22">
        <v>407628</v>
      </c>
      <c r="D16" s="69">
        <v>419856</v>
      </c>
      <c r="E16" s="69">
        <v>432451</v>
      </c>
    </row>
    <row r="17" spans="1:5" ht="60" x14ac:dyDescent="0.3">
      <c r="A17" s="20" t="s">
        <v>36</v>
      </c>
      <c r="B17" s="21" t="s">
        <v>37</v>
      </c>
      <c r="C17" s="22">
        <v>1908195</v>
      </c>
      <c r="D17" s="69">
        <v>1965440</v>
      </c>
      <c r="E17" s="69">
        <v>2024403</v>
      </c>
    </row>
    <row r="18" spans="1:5" ht="120" x14ac:dyDescent="0.3">
      <c r="A18" s="20" t="s">
        <v>279</v>
      </c>
      <c r="B18" s="21" t="s">
        <v>290</v>
      </c>
      <c r="C18" s="22">
        <v>2649920</v>
      </c>
      <c r="D18" s="69">
        <v>2729417</v>
      </c>
      <c r="E18" s="69">
        <v>2811300</v>
      </c>
    </row>
    <row r="19" spans="1:5" ht="47.25" x14ac:dyDescent="0.3">
      <c r="A19" s="3" t="s">
        <v>38</v>
      </c>
      <c r="B19" s="5" t="s">
        <v>39</v>
      </c>
      <c r="C19" s="80">
        <f>C20</f>
        <v>8826428.0399999991</v>
      </c>
      <c r="D19" s="80">
        <f>D20</f>
        <v>9212481.1500000004</v>
      </c>
      <c r="E19" s="80">
        <f>E20</f>
        <v>9771285.1799999997</v>
      </c>
    </row>
    <row r="20" spans="1:5" ht="47.25" x14ac:dyDescent="0.3">
      <c r="A20" s="17" t="s">
        <v>40</v>
      </c>
      <c r="B20" s="23" t="s">
        <v>41</v>
      </c>
      <c r="C20" s="19">
        <f>C21+C22+C23</f>
        <v>8826428.0399999991</v>
      </c>
      <c r="D20" s="19">
        <f>D21+D22+D23</f>
        <v>9212481.1500000004</v>
      </c>
      <c r="E20" s="19">
        <f>E21+E22+E23</f>
        <v>9771285.1799999997</v>
      </c>
    </row>
    <row r="21" spans="1:5" ht="150" x14ac:dyDescent="0.3">
      <c r="A21" s="20" t="s">
        <v>42</v>
      </c>
      <c r="B21" s="21" t="s">
        <v>227</v>
      </c>
      <c r="C21" s="22">
        <v>3990699.59</v>
      </c>
      <c r="D21" s="69">
        <v>4121642.15</v>
      </c>
      <c r="E21" s="69">
        <v>4302172.7300000004</v>
      </c>
    </row>
    <row r="22" spans="1:5" ht="165" x14ac:dyDescent="0.3">
      <c r="A22" s="20" t="s">
        <v>43</v>
      </c>
      <c r="B22" s="21" t="s">
        <v>226</v>
      </c>
      <c r="C22" s="22">
        <v>22090.18</v>
      </c>
      <c r="D22" s="69">
        <v>23086.83</v>
      </c>
      <c r="E22" s="69">
        <v>24857.69</v>
      </c>
    </row>
    <row r="23" spans="1:5" ht="150" x14ac:dyDescent="0.3">
      <c r="A23" s="20" t="s">
        <v>44</v>
      </c>
      <c r="B23" s="21" t="s">
        <v>228</v>
      </c>
      <c r="C23" s="22">
        <v>4813638.2699999996</v>
      </c>
      <c r="D23" s="69">
        <v>5067752.17</v>
      </c>
      <c r="E23" s="69">
        <v>5444254.7599999998</v>
      </c>
    </row>
    <row r="24" spans="1:5" ht="18.75" x14ac:dyDescent="0.3">
      <c r="A24" s="3" t="s">
        <v>45</v>
      </c>
      <c r="B24" s="79" t="s">
        <v>46</v>
      </c>
      <c r="C24" s="80">
        <f>C25+C30+C33</f>
        <v>34356583</v>
      </c>
      <c r="D24" s="80">
        <f>D25+D30+D33</f>
        <v>58003281</v>
      </c>
      <c r="E24" s="80">
        <f>E25+E30+E33</f>
        <v>58891326</v>
      </c>
    </row>
    <row r="25" spans="1:5" ht="31.5" x14ac:dyDescent="0.3">
      <c r="A25" s="17" t="s">
        <v>47</v>
      </c>
      <c r="B25" s="24" t="s">
        <v>48</v>
      </c>
      <c r="C25" s="19">
        <f>C26+C28</f>
        <v>33140660</v>
      </c>
      <c r="D25" s="19">
        <f>D26+D28</f>
        <v>56763281</v>
      </c>
      <c r="E25" s="19">
        <f>E26+E28</f>
        <v>57615326</v>
      </c>
    </row>
    <row r="26" spans="1:5" s="25" customFormat="1" ht="45" x14ac:dyDescent="0.25">
      <c r="A26" s="20" t="s">
        <v>49</v>
      </c>
      <c r="B26" s="21" t="s">
        <v>50</v>
      </c>
      <c r="C26" s="22">
        <f>C27</f>
        <v>10649611</v>
      </c>
      <c r="D26" s="22">
        <f>D27</f>
        <v>18164249.920000002</v>
      </c>
      <c r="E26" s="22">
        <f>E27</f>
        <v>18436904.32</v>
      </c>
    </row>
    <row r="27" spans="1:5" s="25" customFormat="1" ht="45" x14ac:dyDescent="0.25">
      <c r="A27" s="20" t="s">
        <v>51</v>
      </c>
      <c r="B27" s="21" t="s">
        <v>50</v>
      </c>
      <c r="C27" s="22">
        <v>10649611</v>
      </c>
      <c r="D27" s="69">
        <v>18164249.920000002</v>
      </c>
      <c r="E27" s="69">
        <v>18436904.32</v>
      </c>
    </row>
    <row r="28" spans="1:5" s="25" customFormat="1" ht="60" x14ac:dyDescent="0.25">
      <c r="A28" s="20" t="s">
        <v>52</v>
      </c>
      <c r="B28" s="21" t="s">
        <v>53</v>
      </c>
      <c r="C28" s="22">
        <f>C29</f>
        <v>22491049</v>
      </c>
      <c r="D28" s="22">
        <f>D29</f>
        <v>38599031.079999998</v>
      </c>
      <c r="E28" s="22">
        <f>E29</f>
        <v>39178421.68</v>
      </c>
    </row>
    <row r="29" spans="1:5" s="25" customFormat="1" ht="90" x14ac:dyDescent="0.25">
      <c r="A29" s="20" t="s">
        <v>54</v>
      </c>
      <c r="B29" s="21" t="s">
        <v>229</v>
      </c>
      <c r="C29" s="22">
        <v>22491049</v>
      </c>
      <c r="D29" s="69">
        <v>38599031.079999998</v>
      </c>
      <c r="E29" s="69">
        <v>39178421.68</v>
      </c>
    </row>
    <row r="30" spans="1:5" s="31" customFormat="1" ht="31.5" hidden="1" x14ac:dyDescent="0.3">
      <c r="A30" s="17" t="s">
        <v>55</v>
      </c>
      <c r="B30" s="24" t="s">
        <v>56</v>
      </c>
      <c r="C30" s="19">
        <f>C31</f>
        <v>0</v>
      </c>
      <c r="D30" s="19">
        <f>D31</f>
        <v>0</v>
      </c>
      <c r="E30" s="19">
        <f>E31</f>
        <v>0</v>
      </c>
    </row>
    <row r="31" spans="1:5" s="31" customFormat="1" ht="30" hidden="1" x14ac:dyDescent="0.3">
      <c r="A31" s="20" t="s">
        <v>57</v>
      </c>
      <c r="B31" s="21" t="s">
        <v>58</v>
      </c>
      <c r="C31" s="22">
        <v>0</v>
      </c>
      <c r="D31" s="22">
        <v>0</v>
      </c>
      <c r="E31" s="22">
        <v>0</v>
      </c>
    </row>
    <row r="32" spans="1:5" s="31" customFormat="1" ht="31.5" x14ac:dyDescent="0.3">
      <c r="A32" s="17" t="s">
        <v>59</v>
      </c>
      <c r="B32" s="24" t="s">
        <v>60</v>
      </c>
      <c r="C32" s="19">
        <f>C33</f>
        <v>1215923</v>
      </c>
      <c r="D32" s="19">
        <f>D33</f>
        <v>1240000</v>
      </c>
      <c r="E32" s="19">
        <f>E33</f>
        <v>1276000</v>
      </c>
    </row>
    <row r="33" spans="1:5" ht="45" x14ac:dyDescent="0.3">
      <c r="A33" s="20" t="s">
        <v>61</v>
      </c>
      <c r="B33" s="32" t="s">
        <v>62</v>
      </c>
      <c r="C33" s="22">
        <v>1215923</v>
      </c>
      <c r="D33" s="69">
        <v>1240000</v>
      </c>
      <c r="E33" s="69">
        <v>1276000</v>
      </c>
    </row>
    <row r="34" spans="1:5" ht="18.75" x14ac:dyDescent="0.3">
      <c r="A34" s="3" t="s">
        <v>63</v>
      </c>
      <c r="B34" s="79" t="s">
        <v>64</v>
      </c>
      <c r="C34" s="80">
        <f>C35+C37</f>
        <v>11956621</v>
      </c>
      <c r="D34" s="80">
        <f>D35+D37</f>
        <v>12245760</v>
      </c>
      <c r="E34" s="80">
        <f>E35+E37</f>
        <v>12532183</v>
      </c>
    </row>
    <row r="35" spans="1:5" ht="18.75" x14ac:dyDescent="0.3">
      <c r="A35" s="17" t="s">
        <v>65</v>
      </c>
      <c r="B35" s="24" t="s">
        <v>66</v>
      </c>
      <c r="C35" s="19">
        <f>C36</f>
        <v>5875704</v>
      </c>
      <c r="D35" s="19">
        <f>D36</f>
        <v>6164760</v>
      </c>
      <c r="E35" s="19">
        <f>E36</f>
        <v>6451183</v>
      </c>
    </row>
    <row r="36" spans="1:5" ht="60" x14ac:dyDescent="0.3">
      <c r="A36" s="20" t="s">
        <v>67</v>
      </c>
      <c r="B36" s="33" t="s">
        <v>68</v>
      </c>
      <c r="C36" s="22">
        <v>5875704</v>
      </c>
      <c r="D36" s="69">
        <v>6164760</v>
      </c>
      <c r="E36" s="69">
        <v>6451183</v>
      </c>
    </row>
    <row r="37" spans="1:5" ht="18.75" x14ac:dyDescent="0.3">
      <c r="A37" s="17" t="s">
        <v>69</v>
      </c>
      <c r="B37" s="24" t="s">
        <v>70</v>
      </c>
      <c r="C37" s="19">
        <f t="shared" ref="C37:E38" si="1">C38</f>
        <v>6080917</v>
      </c>
      <c r="D37" s="19">
        <f t="shared" si="1"/>
        <v>6081000</v>
      </c>
      <c r="E37" s="19">
        <f t="shared" si="1"/>
        <v>6081000</v>
      </c>
    </row>
    <row r="38" spans="1:5" ht="18.75" x14ac:dyDescent="0.3">
      <c r="A38" s="20" t="s">
        <v>71</v>
      </c>
      <c r="B38" s="21" t="s">
        <v>72</v>
      </c>
      <c r="C38" s="22">
        <f t="shared" si="1"/>
        <v>6080917</v>
      </c>
      <c r="D38" s="22">
        <f t="shared" si="1"/>
        <v>6081000</v>
      </c>
      <c r="E38" s="22">
        <f t="shared" si="1"/>
        <v>6081000</v>
      </c>
    </row>
    <row r="39" spans="1:5" ht="45" x14ac:dyDescent="0.3">
      <c r="A39" s="20" t="s">
        <v>73</v>
      </c>
      <c r="B39" s="21" t="s">
        <v>74</v>
      </c>
      <c r="C39" s="22">
        <v>6080917</v>
      </c>
      <c r="D39" s="69">
        <v>6081000</v>
      </c>
      <c r="E39" s="69">
        <v>6081000</v>
      </c>
    </row>
    <row r="40" spans="1:5" ht="18.75" x14ac:dyDescent="0.3">
      <c r="A40" s="3" t="s">
        <v>75</v>
      </c>
      <c r="B40" s="79" t="s">
        <v>76</v>
      </c>
      <c r="C40" s="80">
        <f>C41+C43</f>
        <v>8807000</v>
      </c>
      <c r="D40" s="80">
        <f>D41+D43</f>
        <v>8895000</v>
      </c>
      <c r="E40" s="80">
        <f>E41+E43</f>
        <v>8984000</v>
      </c>
    </row>
    <row r="41" spans="1:5" ht="45" x14ac:dyDescent="0.3">
      <c r="A41" s="34" t="s">
        <v>77</v>
      </c>
      <c r="B41" s="35" t="s">
        <v>78</v>
      </c>
      <c r="C41" s="36">
        <f>C42</f>
        <v>8797000</v>
      </c>
      <c r="D41" s="36">
        <f>D42</f>
        <v>8885000</v>
      </c>
      <c r="E41" s="36">
        <f>E42</f>
        <v>8974000</v>
      </c>
    </row>
    <row r="42" spans="1:5" ht="60" x14ac:dyDescent="0.3">
      <c r="A42" s="20" t="s">
        <v>292</v>
      </c>
      <c r="B42" s="21" t="s">
        <v>79</v>
      </c>
      <c r="C42" s="22">
        <v>8797000</v>
      </c>
      <c r="D42" s="69">
        <v>8885000</v>
      </c>
      <c r="E42" s="69">
        <v>8974000</v>
      </c>
    </row>
    <row r="43" spans="1:5" ht="60" x14ac:dyDescent="0.3">
      <c r="A43" s="34" t="s">
        <v>80</v>
      </c>
      <c r="B43" s="35" t="s">
        <v>81</v>
      </c>
      <c r="C43" s="36">
        <f>C44</f>
        <v>10000</v>
      </c>
      <c r="D43" s="36">
        <f>D44</f>
        <v>10000</v>
      </c>
      <c r="E43" s="36">
        <f>E44</f>
        <v>10000</v>
      </c>
    </row>
    <row r="44" spans="1:5" ht="33" customHeight="1" x14ac:dyDescent="0.3">
      <c r="A44" s="20" t="s">
        <v>291</v>
      </c>
      <c r="B44" s="21" t="s">
        <v>82</v>
      </c>
      <c r="C44" s="22">
        <v>10000</v>
      </c>
      <c r="D44" s="69">
        <v>10000</v>
      </c>
      <c r="E44" s="69">
        <v>10000</v>
      </c>
    </row>
    <row r="45" spans="1:5" ht="18.75" x14ac:dyDescent="0.3">
      <c r="A45" s="3"/>
      <c r="B45" s="24" t="s">
        <v>83</v>
      </c>
      <c r="C45" s="19">
        <f>C46+C60+C66+C75+C79</f>
        <v>107048416.7</v>
      </c>
      <c r="D45" s="19">
        <f>D46+D60+D66+D75+D79</f>
        <v>99043025.25</v>
      </c>
      <c r="E45" s="19">
        <f>E46+E60+E66+E75+E79</f>
        <v>104249847</v>
      </c>
    </row>
    <row r="46" spans="1:5" ht="47.25" x14ac:dyDescent="0.3">
      <c r="A46" s="2" t="s">
        <v>84</v>
      </c>
      <c r="B46" s="6" t="s">
        <v>85</v>
      </c>
      <c r="C46" s="80">
        <f>C47+C54+C57</f>
        <v>91719489.13000001</v>
      </c>
      <c r="D46" s="80">
        <f>D47+D54+D57</f>
        <v>90914751.799999997</v>
      </c>
      <c r="E46" s="80">
        <f>E47+E54+E57</f>
        <v>96534744.049999997</v>
      </c>
    </row>
    <row r="47" spans="1:5" ht="144.75" customHeight="1" x14ac:dyDescent="0.3">
      <c r="A47" s="17" t="s">
        <v>86</v>
      </c>
      <c r="B47" s="37" t="s">
        <v>87</v>
      </c>
      <c r="C47" s="19">
        <f>C48+C50+C52</f>
        <v>17630465.48</v>
      </c>
      <c r="D47" s="19">
        <f>D48+D50+D52</f>
        <v>14617570.859999999</v>
      </c>
      <c r="E47" s="19">
        <f>E48+E50+E52</f>
        <v>15202273.700000001</v>
      </c>
    </row>
    <row r="48" spans="1:5" ht="84" customHeight="1" x14ac:dyDescent="0.3">
      <c r="A48" s="20" t="s">
        <v>88</v>
      </c>
      <c r="B48" s="21" t="s">
        <v>89</v>
      </c>
      <c r="C48" s="22">
        <f>C49</f>
        <v>5956766.25</v>
      </c>
      <c r="D48" s="22">
        <f>D49</f>
        <v>5967258.6600000001</v>
      </c>
      <c r="E48" s="22">
        <f>E49</f>
        <v>6205949.0099999998</v>
      </c>
    </row>
    <row r="49" spans="1:5" ht="105" x14ac:dyDescent="0.3">
      <c r="A49" s="20" t="s">
        <v>90</v>
      </c>
      <c r="B49" s="38" t="s">
        <v>1</v>
      </c>
      <c r="C49" s="22">
        <v>5956766.25</v>
      </c>
      <c r="D49" s="69">
        <v>5967258.6600000001</v>
      </c>
      <c r="E49" s="69">
        <v>6205949.0099999998</v>
      </c>
    </row>
    <row r="50" spans="1:5" ht="105" x14ac:dyDescent="0.3">
      <c r="A50" s="20" t="s">
        <v>91</v>
      </c>
      <c r="B50" s="21" t="s">
        <v>92</v>
      </c>
      <c r="C50" s="22">
        <f>C51</f>
        <v>3134813.47</v>
      </c>
      <c r="D50" s="22">
        <f>D51</f>
        <v>2983054.76</v>
      </c>
      <c r="E50" s="22">
        <f>E51</f>
        <v>3102376.95</v>
      </c>
    </row>
    <row r="51" spans="1:5" ht="105" x14ac:dyDescent="0.3">
      <c r="A51" s="20" t="s">
        <v>93</v>
      </c>
      <c r="B51" s="38" t="s">
        <v>2</v>
      </c>
      <c r="C51" s="22">
        <v>3134813.47</v>
      </c>
      <c r="D51" s="69">
        <v>2983054.76</v>
      </c>
      <c r="E51" s="69">
        <v>3102376.95</v>
      </c>
    </row>
    <row r="52" spans="1:5" ht="60" x14ac:dyDescent="0.3">
      <c r="A52" s="20" t="s">
        <v>94</v>
      </c>
      <c r="B52" s="38" t="s">
        <v>95</v>
      </c>
      <c r="C52" s="22">
        <f>C53</f>
        <v>8538885.7599999998</v>
      </c>
      <c r="D52" s="22">
        <f>D53</f>
        <v>5667257.4400000004</v>
      </c>
      <c r="E52" s="22">
        <f>E53</f>
        <v>5893947.7400000002</v>
      </c>
    </row>
    <row r="53" spans="1:5" ht="45" x14ac:dyDescent="0.3">
      <c r="A53" s="20" t="s">
        <v>96</v>
      </c>
      <c r="B53" s="38" t="s">
        <v>3</v>
      </c>
      <c r="C53" s="22">
        <v>8538885.7599999998</v>
      </c>
      <c r="D53" s="69">
        <v>5667257.4400000004</v>
      </c>
      <c r="E53" s="69">
        <v>5893947.7400000002</v>
      </c>
    </row>
    <row r="54" spans="1:5" ht="31.5" x14ac:dyDescent="0.3">
      <c r="A54" s="17" t="s">
        <v>97</v>
      </c>
      <c r="B54" s="23" t="s">
        <v>98</v>
      </c>
      <c r="C54" s="19">
        <f t="shared" ref="C54:E55" si="2">C55</f>
        <v>330440</v>
      </c>
      <c r="D54" s="19">
        <f t="shared" si="2"/>
        <v>388700</v>
      </c>
      <c r="E54" s="19">
        <f t="shared" si="2"/>
        <v>380400</v>
      </c>
    </row>
    <row r="55" spans="1:5" ht="60" x14ac:dyDescent="0.3">
      <c r="A55" s="20" t="s">
        <v>99</v>
      </c>
      <c r="B55" s="21" t="s">
        <v>100</v>
      </c>
      <c r="C55" s="22">
        <f t="shared" si="2"/>
        <v>330440</v>
      </c>
      <c r="D55" s="22">
        <f t="shared" si="2"/>
        <v>388700</v>
      </c>
      <c r="E55" s="22">
        <f t="shared" si="2"/>
        <v>380400</v>
      </c>
    </row>
    <row r="56" spans="1:5" ht="75" x14ac:dyDescent="0.3">
      <c r="A56" s="20" t="s">
        <v>101</v>
      </c>
      <c r="B56" s="39" t="s">
        <v>4</v>
      </c>
      <c r="C56" s="22">
        <v>330440</v>
      </c>
      <c r="D56" s="69">
        <v>388700</v>
      </c>
      <c r="E56" s="69">
        <v>380400</v>
      </c>
    </row>
    <row r="57" spans="1:5" ht="126" x14ac:dyDescent="0.3">
      <c r="A57" s="17" t="s">
        <v>102</v>
      </c>
      <c r="B57" s="23" t="s">
        <v>103</v>
      </c>
      <c r="C57" s="19">
        <f t="shared" ref="C57:E58" si="3">C58</f>
        <v>73758583.650000006</v>
      </c>
      <c r="D57" s="19">
        <f t="shared" si="3"/>
        <v>75908480.939999998</v>
      </c>
      <c r="E57" s="19">
        <f t="shared" si="3"/>
        <v>80952070.349999994</v>
      </c>
    </row>
    <row r="58" spans="1:5" ht="105" x14ac:dyDescent="0.3">
      <c r="A58" s="20" t="s">
        <v>104</v>
      </c>
      <c r="B58" s="21" t="s">
        <v>105</v>
      </c>
      <c r="C58" s="22">
        <f t="shared" si="3"/>
        <v>73758583.650000006</v>
      </c>
      <c r="D58" s="22">
        <f t="shared" si="3"/>
        <v>75908480.939999998</v>
      </c>
      <c r="E58" s="22">
        <f t="shared" si="3"/>
        <v>80952070.349999994</v>
      </c>
    </row>
    <row r="59" spans="1:5" ht="90" x14ac:dyDescent="0.3">
      <c r="A59" s="20" t="s">
        <v>106</v>
      </c>
      <c r="B59" s="39" t="s">
        <v>5</v>
      </c>
      <c r="C59" s="22">
        <v>73758583.650000006</v>
      </c>
      <c r="D59" s="69">
        <v>75908480.939999998</v>
      </c>
      <c r="E59" s="69">
        <v>80952070.349999994</v>
      </c>
    </row>
    <row r="60" spans="1:5" ht="31.5" x14ac:dyDescent="0.3">
      <c r="A60" s="3" t="s">
        <v>107</v>
      </c>
      <c r="B60" s="4" t="s">
        <v>108</v>
      </c>
      <c r="C60" s="80">
        <f>C61</f>
        <v>3339106</v>
      </c>
      <c r="D60" s="80">
        <f>D61</f>
        <v>3339106</v>
      </c>
      <c r="E60" s="80">
        <f>E61</f>
        <v>3339106</v>
      </c>
    </row>
    <row r="61" spans="1:5" ht="31.5" x14ac:dyDescent="0.3">
      <c r="A61" s="17" t="s">
        <v>109</v>
      </c>
      <c r="B61" s="40" t="s">
        <v>110</v>
      </c>
      <c r="C61" s="19">
        <f>C62+C63+C64+C65</f>
        <v>3339106</v>
      </c>
      <c r="D61" s="19">
        <f t="shared" ref="D61:E61" si="4">D62+D63+D64+D65</f>
        <v>3339106</v>
      </c>
      <c r="E61" s="19">
        <f t="shared" si="4"/>
        <v>3339106</v>
      </c>
    </row>
    <row r="62" spans="1:5" ht="30" x14ac:dyDescent="0.3">
      <c r="A62" s="20" t="s">
        <v>111</v>
      </c>
      <c r="B62" s="21" t="s">
        <v>112</v>
      </c>
      <c r="C62" s="22">
        <v>603990</v>
      </c>
      <c r="D62" s="22">
        <v>603990</v>
      </c>
      <c r="E62" s="22">
        <v>603990</v>
      </c>
    </row>
    <row r="63" spans="1:5" ht="30" x14ac:dyDescent="0.3">
      <c r="A63" s="20" t="s">
        <v>113</v>
      </c>
      <c r="B63" s="21" t="s">
        <v>114</v>
      </c>
      <c r="C63" s="22">
        <v>2353698</v>
      </c>
      <c r="D63" s="22">
        <v>2353698</v>
      </c>
      <c r="E63" s="22">
        <v>2353698</v>
      </c>
    </row>
    <row r="64" spans="1:5" ht="18.75" x14ac:dyDescent="0.3">
      <c r="A64" s="20" t="s">
        <v>115</v>
      </c>
      <c r="B64" s="21" t="s">
        <v>116</v>
      </c>
      <c r="C64" s="22">
        <v>379258</v>
      </c>
      <c r="D64" s="22">
        <v>379258</v>
      </c>
      <c r="E64" s="22">
        <v>379258</v>
      </c>
    </row>
    <row r="65" spans="1:7" ht="30" x14ac:dyDescent="0.3">
      <c r="A65" s="20" t="s">
        <v>268</v>
      </c>
      <c r="B65" s="21" t="s">
        <v>269</v>
      </c>
      <c r="C65" s="22">
        <v>2160</v>
      </c>
      <c r="D65" s="22">
        <v>2160</v>
      </c>
      <c r="E65" s="22">
        <v>2160</v>
      </c>
    </row>
    <row r="66" spans="1:7" ht="31.5" x14ac:dyDescent="0.3">
      <c r="A66" s="3" t="s">
        <v>117</v>
      </c>
      <c r="B66" s="4" t="s">
        <v>118</v>
      </c>
      <c r="C66" s="80">
        <f>C70+C67</f>
        <v>1072624.71</v>
      </c>
      <c r="D66" s="80">
        <f>D70+D67</f>
        <v>813784.12</v>
      </c>
      <c r="E66" s="80">
        <f>E70+E67</f>
        <v>813784.12</v>
      </c>
    </row>
    <row r="67" spans="1:7" ht="18.75" x14ac:dyDescent="0.3">
      <c r="A67" s="17" t="s">
        <v>119</v>
      </c>
      <c r="B67" s="40" t="s">
        <v>120</v>
      </c>
      <c r="C67" s="19">
        <f t="shared" ref="C67:E68" si="5">C68</f>
        <v>220050</v>
      </c>
      <c r="D67" s="19">
        <f t="shared" si="5"/>
        <v>140121</v>
      </c>
      <c r="E67" s="19">
        <f t="shared" si="5"/>
        <v>140121</v>
      </c>
    </row>
    <row r="68" spans="1:7" ht="30" x14ac:dyDescent="0.3">
      <c r="A68" s="20" t="s">
        <v>121</v>
      </c>
      <c r="B68" s="39" t="s">
        <v>122</v>
      </c>
      <c r="C68" s="22">
        <f t="shared" si="5"/>
        <v>220050</v>
      </c>
      <c r="D68" s="22">
        <f t="shared" si="5"/>
        <v>140121</v>
      </c>
      <c r="E68" s="22">
        <f t="shared" si="5"/>
        <v>140121</v>
      </c>
    </row>
    <row r="69" spans="1:7" ht="45" x14ac:dyDescent="0.3">
      <c r="A69" s="20" t="s">
        <v>123</v>
      </c>
      <c r="B69" s="39" t="s">
        <v>6</v>
      </c>
      <c r="C69" s="22">
        <v>220050</v>
      </c>
      <c r="D69" s="69">
        <v>140121</v>
      </c>
      <c r="E69" s="69">
        <v>140121</v>
      </c>
    </row>
    <row r="70" spans="1:7" ht="31.5" x14ac:dyDescent="0.3">
      <c r="A70" s="17" t="s">
        <v>124</v>
      </c>
      <c r="B70" s="40" t="s">
        <v>125</v>
      </c>
      <c r="C70" s="19">
        <f>C73+C71</f>
        <v>852574.71</v>
      </c>
      <c r="D70" s="19">
        <f>D73+D71</f>
        <v>673663.12</v>
      </c>
      <c r="E70" s="19">
        <f>E73+E71</f>
        <v>673663.12</v>
      </c>
    </row>
    <row r="71" spans="1:7" ht="45" x14ac:dyDescent="0.3">
      <c r="A71" s="20" t="s">
        <v>126</v>
      </c>
      <c r="B71" s="39" t="s">
        <v>127</v>
      </c>
      <c r="C71" s="22">
        <f>C72</f>
        <v>303452.44</v>
      </c>
      <c r="D71" s="22">
        <f>D72</f>
        <v>301820.46999999997</v>
      </c>
      <c r="E71" s="22">
        <f>E72</f>
        <v>301820.46999999997</v>
      </c>
    </row>
    <row r="72" spans="1:7" ht="45" x14ac:dyDescent="0.3">
      <c r="A72" s="20" t="s">
        <v>128</v>
      </c>
      <c r="B72" s="39" t="s">
        <v>7</v>
      </c>
      <c r="C72" s="22">
        <v>303452.44</v>
      </c>
      <c r="D72" s="69">
        <v>301820.46999999997</v>
      </c>
      <c r="E72" s="69">
        <v>301820.46999999997</v>
      </c>
    </row>
    <row r="73" spans="1:7" ht="30" x14ac:dyDescent="0.3">
      <c r="A73" s="20" t="s">
        <v>129</v>
      </c>
      <c r="B73" s="39" t="s">
        <v>130</v>
      </c>
      <c r="C73" s="22">
        <f>C74</f>
        <v>549122.27</v>
      </c>
      <c r="D73" s="22">
        <f>D74</f>
        <v>371842.65</v>
      </c>
      <c r="E73" s="22">
        <f>E74</f>
        <v>371842.65</v>
      </c>
    </row>
    <row r="74" spans="1:7" ht="30" x14ac:dyDescent="0.3">
      <c r="A74" s="20" t="s">
        <v>131</v>
      </c>
      <c r="B74" s="39" t="s">
        <v>19</v>
      </c>
      <c r="C74" s="22">
        <v>549122.27</v>
      </c>
      <c r="D74" s="69">
        <v>371842.65</v>
      </c>
      <c r="E74" s="69">
        <v>371842.65</v>
      </c>
    </row>
    <row r="75" spans="1:7" ht="31.5" x14ac:dyDescent="0.3">
      <c r="A75" s="3" t="s">
        <v>132</v>
      </c>
      <c r="B75" s="4" t="s">
        <v>133</v>
      </c>
      <c r="C75" s="80">
        <f>C76</f>
        <v>6990645.8200000003</v>
      </c>
      <c r="D75" s="80">
        <f t="shared" ref="D75:E77" si="6">D76</f>
        <v>3013225.81</v>
      </c>
      <c r="E75" s="80">
        <f t="shared" si="6"/>
        <v>2600955.31</v>
      </c>
    </row>
    <row r="76" spans="1:7" ht="126" x14ac:dyDescent="0.3">
      <c r="A76" s="17" t="s">
        <v>134</v>
      </c>
      <c r="B76" s="23" t="s">
        <v>135</v>
      </c>
      <c r="C76" s="19">
        <f>C77</f>
        <v>6990645.8200000003</v>
      </c>
      <c r="D76" s="19">
        <f t="shared" si="6"/>
        <v>3013225.81</v>
      </c>
      <c r="E76" s="19">
        <f t="shared" si="6"/>
        <v>2600955.31</v>
      </c>
    </row>
    <row r="77" spans="1:7" ht="120" x14ac:dyDescent="0.3">
      <c r="A77" s="20" t="s">
        <v>136</v>
      </c>
      <c r="B77" s="21" t="s">
        <v>137</v>
      </c>
      <c r="C77" s="22">
        <f>C78</f>
        <v>6990645.8200000003</v>
      </c>
      <c r="D77" s="22">
        <f t="shared" si="6"/>
        <v>3013225.81</v>
      </c>
      <c r="E77" s="22">
        <f t="shared" si="6"/>
        <v>2600955.31</v>
      </c>
    </row>
    <row r="78" spans="1:7" ht="120" x14ac:dyDescent="0.3">
      <c r="A78" s="20" t="s">
        <v>138</v>
      </c>
      <c r="B78" s="21" t="s">
        <v>8</v>
      </c>
      <c r="C78" s="22">
        <v>6990645.8200000003</v>
      </c>
      <c r="D78" s="69">
        <v>3013225.81</v>
      </c>
      <c r="E78" s="69">
        <v>2600955.31</v>
      </c>
    </row>
    <row r="79" spans="1:7" ht="18.75" x14ac:dyDescent="0.3">
      <c r="A79" s="75" t="s">
        <v>139</v>
      </c>
      <c r="B79" s="81" t="s">
        <v>140</v>
      </c>
      <c r="C79" s="77">
        <f>C80+C107+C109+C114</f>
        <v>3926551.0399999996</v>
      </c>
      <c r="D79" s="77">
        <f>D80+D107+D109+D114</f>
        <v>962157.52</v>
      </c>
      <c r="E79" s="77">
        <f>E80+E107+E109+E114</f>
        <v>961257.52</v>
      </c>
      <c r="G79" s="16"/>
    </row>
    <row r="80" spans="1:7" s="44" customFormat="1" ht="63" x14ac:dyDescent="0.25">
      <c r="A80" s="41" t="s">
        <v>141</v>
      </c>
      <c r="B80" s="42" t="s">
        <v>230</v>
      </c>
      <c r="C80" s="43">
        <f>C81+C83+C105+C85+C94+C96+C102+C98+C92+C88+C90+C100</f>
        <v>818530</v>
      </c>
      <c r="D80" s="43">
        <f t="shared" ref="D80:E80" si="7">D81+D83+D105+D85+D94+D96+D102+D98+D92+D88+D90+D100</f>
        <v>818530</v>
      </c>
      <c r="E80" s="43">
        <f t="shared" si="7"/>
        <v>818530</v>
      </c>
    </row>
    <row r="81" spans="1:5" s="25" customFormat="1" ht="75" x14ac:dyDescent="0.25">
      <c r="A81" s="45" t="s">
        <v>142</v>
      </c>
      <c r="B81" s="46" t="s">
        <v>231</v>
      </c>
      <c r="C81" s="47">
        <f>C82</f>
        <v>63670</v>
      </c>
      <c r="D81" s="47">
        <f>D82</f>
        <v>63670</v>
      </c>
      <c r="E81" s="47">
        <f>E82</f>
        <v>63670</v>
      </c>
    </row>
    <row r="82" spans="1:5" s="25" customFormat="1" ht="105" x14ac:dyDescent="0.25">
      <c r="A82" s="45" t="s">
        <v>143</v>
      </c>
      <c r="B82" s="46" t="s">
        <v>232</v>
      </c>
      <c r="C82" s="47">
        <f>55780+4290+3600</f>
        <v>63670</v>
      </c>
      <c r="D82" s="47">
        <f t="shared" ref="D82:E82" si="8">55780+4290+3600</f>
        <v>63670</v>
      </c>
      <c r="E82" s="47">
        <f t="shared" si="8"/>
        <v>63670</v>
      </c>
    </row>
    <row r="83" spans="1:5" ht="105" x14ac:dyDescent="0.3">
      <c r="A83" s="45" t="s">
        <v>144</v>
      </c>
      <c r="B83" s="46" t="s">
        <v>233</v>
      </c>
      <c r="C83" s="47">
        <f>C84</f>
        <v>15800</v>
      </c>
      <c r="D83" s="47">
        <f>D84</f>
        <v>15800</v>
      </c>
      <c r="E83" s="47">
        <f>E84</f>
        <v>15800</v>
      </c>
    </row>
    <row r="84" spans="1:5" s="25" customFormat="1" ht="135" x14ac:dyDescent="0.25">
      <c r="A84" s="45" t="s">
        <v>145</v>
      </c>
      <c r="B84" s="46" t="s">
        <v>234</v>
      </c>
      <c r="C84" s="47">
        <f>3430+4110+8260</f>
        <v>15800</v>
      </c>
      <c r="D84" s="47">
        <f t="shared" ref="D84:E84" si="9">3430+4110+8260</f>
        <v>15800</v>
      </c>
      <c r="E84" s="47">
        <f t="shared" si="9"/>
        <v>15800</v>
      </c>
    </row>
    <row r="85" spans="1:5" s="25" customFormat="1" ht="75" x14ac:dyDescent="0.25">
      <c r="A85" s="45" t="s">
        <v>146</v>
      </c>
      <c r="B85" s="46" t="s">
        <v>147</v>
      </c>
      <c r="C85" s="47">
        <f>C86+C87</f>
        <v>61390</v>
      </c>
      <c r="D85" s="47">
        <f t="shared" ref="D85:E85" si="10">D86+D87</f>
        <v>61390</v>
      </c>
      <c r="E85" s="47">
        <f t="shared" si="10"/>
        <v>61390</v>
      </c>
    </row>
    <row r="86" spans="1:5" s="25" customFormat="1" ht="105" x14ac:dyDescent="0.25">
      <c r="A86" s="45" t="s">
        <v>148</v>
      </c>
      <c r="B86" s="46" t="s">
        <v>9</v>
      </c>
      <c r="C86" s="47">
        <f>260+130+1000</f>
        <v>1390</v>
      </c>
      <c r="D86" s="47">
        <f t="shared" ref="D86:E86" si="11">260+130+1000</f>
        <v>1390</v>
      </c>
      <c r="E86" s="47">
        <f t="shared" si="11"/>
        <v>1390</v>
      </c>
    </row>
    <row r="87" spans="1:5" s="25" customFormat="1" ht="105" x14ac:dyDescent="0.25">
      <c r="A87" s="45" t="s">
        <v>280</v>
      </c>
      <c r="B87" s="46" t="s">
        <v>281</v>
      </c>
      <c r="C87" s="47">
        <v>60000</v>
      </c>
      <c r="D87" s="47">
        <v>60000</v>
      </c>
      <c r="E87" s="47">
        <v>60000</v>
      </c>
    </row>
    <row r="88" spans="1:5" s="25" customFormat="1" ht="90" x14ac:dyDescent="0.25">
      <c r="A88" s="45" t="s">
        <v>293</v>
      </c>
      <c r="B88" s="46" t="s">
        <v>297</v>
      </c>
      <c r="C88" s="47">
        <f>C89</f>
        <v>4050</v>
      </c>
      <c r="D88" s="47">
        <f t="shared" ref="D88:E88" si="12">D89</f>
        <v>4050</v>
      </c>
      <c r="E88" s="47">
        <f t="shared" si="12"/>
        <v>4050</v>
      </c>
    </row>
    <row r="89" spans="1:5" s="25" customFormat="1" ht="120" x14ac:dyDescent="0.25">
      <c r="A89" s="45" t="s">
        <v>294</v>
      </c>
      <c r="B89" s="46" t="s">
        <v>298</v>
      </c>
      <c r="C89" s="47">
        <v>4050</v>
      </c>
      <c r="D89" s="47">
        <v>4050</v>
      </c>
      <c r="E89" s="47">
        <v>4050</v>
      </c>
    </row>
    <row r="90" spans="1:5" s="25" customFormat="1" ht="75" x14ac:dyDescent="0.25">
      <c r="A90" s="45" t="s">
        <v>295</v>
      </c>
      <c r="B90" s="46" t="s">
        <v>299</v>
      </c>
      <c r="C90" s="47">
        <f>C91</f>
        <v>6320</v>
      </c>
      <c r="D90" s="47">
        <f t="shared" ref="D90:E90" si="13">D91</f>
        <v>6320</v>
      </c>
      <c r="E90" s="47">
        <f t="shared" si="13"/>
        <v>6320</v>
      </c>
    </row>
    <row r="91" spans="1:5" s="25" customFormat="1" ht="105" x14ac:dyDescent="0.25">
      <c r="A91" s="45" t="s">
        <v>296</v>
      </c>
      <c r="B91" s="46" t="s">
        <v>300</v>
      </c>
      <c r="C91" s="47">
        <v>6320</v>
      </c>
      <c r="D91" s="47">
        <v>6320</v>
      </c>
      <c r="E91" s="47">
        <v>6320</v>
      </c>
    </row>
    <row r="92" spans="1:5" s="25" customFormat="1" ht="75" x14ac:dyDescent="0.25">
      <c r="A92" s="45" t="s">
        <v>282</v>
      </c>
      <c r="B92" s="46" t="s">
        <v>284</v>
      </c>
      <c r="C92" s="47">
        <f>C93</f>
        <v>950</v>
      </c>
      <c r="D92" s="47">
        <f>D93</f>
        <v>950</v>
      </c>
      <c r="E92" s="47">
        <f>E93</f>
        <v>950</v>
      </c>
    </row>
    <row r="93" spans="1:5" s="25" customFormat="1" ht="105" x14ac:dyDescent="0.25">
      <c r="A93" s="45" t="s">
        <v>283</v>
      </c>
      <c r="B93" s="46" t="s">
        <v>285</v>
      </c>
      <c r="C93" s="47">
        <v>950</v>
      </c>
      <c r="D93" s="47">
        <v>950</v>
      </c>
      <c r="E93" s="47">
        <v>950</v>
      </c>
    </row>
    <row r="94" spans="1:5" s="25" customFormat="1" ht="90" x14ac:dyDescent="0.25">
      <c r="A94" s="45" t="s">
        <v>149</v>
      </c>
      <c r="B94" s="46" t="s">
        <v>150</v>
      </c>
      <c r="C94" s="47">
        <f>C95</f>
        <v>163160</v>
      </c>
      <c r="D94" s="47">
        <f>D95</f>
        <v>163160</v>
      </c>
      <c r="E94" s="47">
        <f>E95</f>
        <v>163160</v>
      </c>
    </row>
    <row r="95" spans="1:5" s="25" customFormat="1" ht="120" x14ac:dyDescent="0.25">
      <c r="A95" s="45" t="s">
        <v>151</v>
      </c>
      <c r="B95" s="46" t="s">
        <v>152</v>
      </c>
      <c r="C95" s="47">
        <f>88720+31580+42860</f>
        <v>163160</v>
      </c>
      <c r="D95" s="47">
        <f t="shared" ref="D95:E95" si="14">88720+31580+42860</f>
        <v>163160</v>
      </c>
      <c r="E95" s="47">
        <f t="shared" si="14"/>
        <v>163160</v>
      </c>
    </row>
    <row r="96" spans="1:5" s="25" customFormat="1" ht="90" x14ac:dyDescent="0.25">
      <c r="A96" s="45" t="s">
        <v>153</v>
      </c>
      <c r="B96" s="46" t="s">
        <v>154</v>
      </c>
      <c r="C96" s="47">
        <f>C97</f>
        <v>6200</v>
      </c>
      <c r="D96" s="47">
        <f>D97</f>
        <v>6200</v>
      </c>
      <c r="E96" s="47">
        <f>E97</f>
        <v>6200</v>
      </c>
    </row>
    <row r="97" spans="1:5" s="25" customFormat="1" ht="150" x14ac:dyDescent="0.25">
      <c r="A97" s="45" t="s">
        <v>155</v>
      </c>
      <c r="B97" s="46" t="s">
        <v>156</v>
      </c>
      <c r="C97" s="47">
        <f>30+380+5790</f>
        <v>6200</v>
      </c>
      <c r="D97" s="47">
        <f t="shared" ref="D97:E97" si="15">30+380+5790</f>
        <v>6200</v>
      </c>
      <c r="E97" s="47">
        <f t="shared" si="15"/>
        <v>6200</v>
      </c>
    </row>
    <row r="98" spans="1:5" s="25" customFormat="1" ht="90" x14ac:dyDescent="0.25">
      <c r="A98" s="45" t="s">
        <v>271</v>
      </c>
      <c r="B98" s="46" t="s">
        <v>272</v>
      </c>
      <c r="C98" s="47">
        <f>C99</f>
        <v>5190</v>
      </c>
      <c r="D98" s="47">
        <f>D99</f>
        <v>5190</v>
      </c>
      <c r="E98" s="47">
        <f>E99</f>
        <v>5190</v>
      </c>
    </row>
    <row r="99" spans="1:5" s="25" customFormat="1" ht="106.5" customHeight="1" x14ac:dyDescent="0.25">
      <c r="A99" s="45" t="s">
        <v>270</v>
      </c>
      <c r="B99" s="46" t="s">
        <v>273</v>
      </c>
      <c r="C99" s="47">
        <f>4320+870</f>
        <v>5190</v>
      </c>
      <c r="D99" s="47">
        <f t="shared" ref="D99:E99" si="16">4320+870</f>
        <v>5190</v>
      </c>
      <c r="E99" s="47">
        <f t="shared" si="16"/>
        <v>5190</v>
      </c>
    </row>
    <row r="100" spans="1:5" s="25" customFormat="1" ht="126" customHeight="1" x14ac:dyDescent="0.25">
      <c r="A100" s="45" t="s">
        <v>301</v>
      </c>
      <c r="B100" s="46" t="s">
        <v>303</v>
      </c>
      <c r="C100" s="47">
        <f>C101</f>
        <v>320</v>
      </c>
      <c r="D100" s="47">
        <f>D101</f>
        <v>320</v>
      </c>
      <c r="E100" s="47">
        <f>E101</f>
        <v>320</v>
      </c>
    </row>
    <row r="101" spans="1:5" s="25" customFormat="1" ht="167.25" customHeight="1" x14ac:dyDescent="0.25">
      <c r="A101" s="45" t="s">
        <v>302</v>
      </c>
      <c r="B101" s="46" t="s">
        <v>304</v>
      </c>
      <c r="C101" s="47">
        <v>320</v>
      </c>
      <c r="D101" s="47">
        <v>320</v>
      </c>
      <c r="E101" s="47">
        <v>320</v>
      </c>
    </row>
    <row r="102" spans="1:5" s="25" customFormat="1" ht="75" x14ac:dyDescent="0.25">
      <c r="A102" s="45" t="s">
        <v>157</v>
      </c>
      <c r="B102" s="46" t="s">
        <v>158</v>
      </c>
      <c r="C102" s="47">
        <f>C103+C104</f>
        <v>338710</v>
      </c>
      <c r="D102" s="47">
        <f>D103+D104</f>
        <v>338710</v>
      </c>
      <c r="E102" s="47">
        <f>E103+E104</f>
        <v>338710</v>
      </c>
    </row>
    <row r="103" spans="1:5" s="25" customFormat="1" ht="109.5" customHeight="1" x14ac:dyDescent="0.25">
      <c r="A103" s="45" t="s">
        <v>159</v>
      </c>
      <c r="B103" s="46" t="s">
        <v>160</v>
      </c>
      <c r="C103" s="47">
        <f>112290+950+640+17150+3160+203820</f>
        <v>338010</v>
      </c>
      <c r="D103" s="47">
        <f t="shared" ref="D103:E103" si="17">112290+950+640+17150+3160+203820</f>
        <v>338010</v>
      </c>
      <c r="E103" s="47">
        <f t="shared" si="17"/>
        <v>338010</v>
      </c>
    </row>
    <row r="104" spans="1:5" s="25" customFormat="1" ht="90" x14ac:dyDescent="0.25">
      <c r="A104" s="45" t="s">
        <v>218</v>
      </c>
      <c r="B104" s="46" t="s">
        <v>219</v>
      </c>
      <c r="C104" s="47">
        <v>700</v>
      </c>
      <c r="D104" s="47">
        <v>700</v>
      </c>
      <c r="E104" s="47">
        <v>700</v>
      </c>
    </row>
    <row r="105" spans="1:5" s="25" customFormat="1" ht="90" x14ac:dyDescent="0.25">
      <c r="A105" s="45" t="s">
        <v>161</v>
      </c>
      <c r="B105" s="46" t="s">
        <v>235</v>
      </c>
      <c r="C105" s="47">
        <f>C106</f>
        <v>152770</v>
      </c>
      <c r="D105" s="47">
        <f>D106</f>
        <v>152770</v>
      </c>
      <c r="E105" s="47">
        <f>E106</f>
        <v>152770</v>
      </c>
    </row>
    <row r="106" spans="1:5" s="25" customFormat="1" ht="120" x14ac:dyDescent="0.25">
      <c r="A106" s="45" t="s">
        <v>162</v>
      </c>
      <c r="B106" s="46" t="s">
        <v>236</v>
      </c>
      <c r="C106" s="47">
        <f>3160+8580+2850+138180</f>
        <v>152770</v>
      </c>
      <c r="D106" s="47">
        <f t="shared" ref="D106:E106" si="18">3160+8580+2850+138180</f>
        <v>152770</v>
      </c>
      <c r="E106" s="47">
        <f t="shared" si="18"/>
        <v>152770</v>
      </c>
    </row>
    <row r="107" spans="1:5" s="25" customFormat="1" ht="60" x14ac:dyDescent="0.25">
      <c r="A107" s="41" t="s">
        <v>251</v>
      </c>
      <c r="B107" s="48" t="s">
        <v>253</v>
      </c>
      <c r="C107" s="49">
        <f>C108</f>
        <v>320000</v>
      </c>
      <c r="D107" s="49">
        <f>D108</f>
        <v>90000</v>
      </c>
      <c r="E107" s="49">
        <f>E108</f>
        <v>90000</v>
      </c>
    </row>
    <row r="108" spans="1:5" s="25" customFormat="1" ht="60" x14ac:dyDescent="0.25">
      <c r="A108" s="45" t="s">
        <v>252</v>
      </c>
      <c r="B108" s="46" t="s">
        <v>216</v>
      </c>
      <c r="C108" s="47">
        <v>320000</v>
      </c>
      <c r="D108" s="47">
        <v>90000</v>
      </c>
      <c r="E108" s="47">
        <v>90000</v>
      </c>
    </row>
    <row r="109" spans="1:5" s="25" customFormat="1" ht="165" customHeight="1" x14ac:dyDescent="0.25">
      <c r="A109" s="41" t="s">
        <v>244</v>
      </c>
      <c r="B109" s="48" t="s">
        <v>245</v>
      </c>
      <c r="C109" s="49">
        <f>C112+C110</f>
        <v>249014.91999999998</v>
      </c>
      <c r="D109" s="49">
        <f t="shared" ref="D109:E109" si="19">D112+D110</f>
        <v>49827.519999999997</v>
      </c>
      <c r="E109" s="49">
        <f t="shared" si="19"/>
        <v>49827.519999999997</v>
      </c>
    </row>
    <row r="110" spans="1:5" s="25" customFormat="1" ht="81.75" customHeight="1" x14ac:dyDescent="0.25">
      <c r="A110" s="45" t="s">
        <v>274</v>
      </c>
      <c r="B110" s="46" t="s">
        <v>275</v>
      </c>
      <c r="C110" s="47">
        <f>C111</f>
        <v>125000</v>
      </c>
      <c r="D110" s="47">
        <f t="shared" ref="D110:E110" si="20">D111</f>
        <v>0</v>
      </c>
      <c r="E110" s="47">
        <f t="shared" si="20"/>
        <v>0</v>
      </c>
    </row>
    <row r="111" spans="1:5" s="25" customFormat="1" ht="99" customHeight="1" x14ac:dyDescent="0.25">
      <c r="A111" s="45" t="s">
        <v>276</v>
      </c>
      <c r="B111" s="46" t="s">
        <v>10</v>
      </c>
      <c r="C111" s="47">
        <v>125000</v>
      </c>
      <c r="D111" s="47">
        <v>0</v>
      </c>
      <c r="E111" s="47">
        <v>0</v>
      </c>
    </row>
    <row r="112" spans="1:5" s="44" customFormat="1" ht="105" x14ac:dyDescent="0.25">
      <c r="A112" s="45" t="s">
        <v>163</v>
      </c>
      <c r="B112" s="46" t="s">
        <v>237</v>
      </c>
      <c r="C112" s="47">
        <f t="shared" ref="C112:E112" si="21">C113</f>
        <v>124014.92</v>
      </c>
      <c r="D112" s="47">
        <f t="shared" si="21"/>
        <v>49827.519999999997</v>
      </c>
      <c r="E112" s="47">
        <f t="shared" si="21"/>
        <v>49827.519999999997</v>
      </c>
    </row>
    <row r="113" spans="1:9" s="25" customFormat="1" ht="90" x14ac:dyDescent="0.25">
      <c r="A113" s="45" t="s">
        <v>164</v>
      </c>
      <c r="B113" s="46" t="s">
        <v>217</v>
      </c>
      <c r="C113" s="47">
        <f>112014.92+12000</f>
        <v>124014.92</v>
      </c>
      <c r="D113" s="47">
        <f>37827.52+12000</f>
        <v>49827.519999999997</v>
      </c>
      <c r="E113" s="47">
        <f>37827.52+12000</f>
        <v>49827.519999999997</v>
      </c>
    </row>
    <row r="114" spans="1:9" s="44" customFormat="1" ht="31.5" x14ac:dyDescent="0.25">
      <c r="A114" s="41" t="s">
        <v>165</v>
      </c>
      <c r="B114" s="42" t="s">
        <v>238</v>
      </c>
      <c r="C114" s="43">
        <f t="shared" ref="C114:E114" si="22">C115</f>
        <v>2539006.1199999996</v>
      </c>
      <c r="D114" s="43">
        <f t="shared" si="22"/>
        <v>3800</v>
      </c>
      <c r="E114" s="43">
        <f t="shared" si="22"/>
        <v>2900</v>
      </c>
    </row>
    <row r="115" spans="1:9" s="25" customFormat="1" ht="90" x14ac:dyDescent="0.25">
      <c r="A115" s="45" t="s">
        <v>166</v>
      </c>
      <c r="B115" s="46" t="s">
        <v>239</v>
      </c>
      <c r="C115" s="47">
        <f>C116+C117</f>
        <v>2539006.1199999996</v>
      </c>
      <c r="D115" s="47">
        <f t="shared" ref="D115:E115" si="23">D116+D117</f>
        <v>3800</v>
      </c>
      <c r="E115" s="47">
        <f t="shared" si="23"/>
        <v>2900</v>
      </c>
    </row>
    <row r="116" spans="1:9" s="25" customFormat="1" ht="90" x14ac:dyDescent="0.25">
      <c r="A116" s="45" t="s">
        <v>167</v>
      </c>
      <c r="B116" s="46" t="s">
        <v>240</v>
      </c>
      <c r="C116" s="47">
        <f>2477908.09+55698.03</f>
        <v>2533606.1199999996</v>
      </c>
      <c r="D116" s="47">
        <v>0</v>
      </c>
      <c r="E116" s="47">
        <v>0</v>
      </c>
    </row>
    <row r="117" spans="1:9" s="25" customFormat="1" ht="90" x14ac:dyDescent="0.25">
      <c r="A117" s="45" t="s">
        <v>277</v>
      </c>
      <c r="B117" s="46" t="s">
        <v>278</v>
      </c>
      <c r="C117" s="47">
        <v>5400</v>
      </c>
      <c r="D117" s="47">
        <v>3800</v>
      </c>
      <c r="E117" s="47">
        <v>2900</v>
      </c>
    </row>
    <row r="118" spans="1:9" ht="18.75" x14ac:dyDescent="0.3">
      <c r="A118" s="75" t="s">
        <v>168</v>
      </c>
      <c r="B118" s="82" t="s">
        <v>169</v>
      </c>
      <c r="C118" s="77">
        <f>C119</f>
        <v>2591934439.75</v>
      </c>
      <c r="D118" s="77">
        <f>D119</f>
        <v>2148469055.2399998</v>
      </c>
      <c r="E118" s="77">
        <f>E119</f>
        <v>2027275507.8799999</v>
      </c>
      <c r="G118" s="16"/>
    </row>
    <row r="119" spans="1:9" ht="47.25" x14ac:dyDescent="0.3">
      <c r="A119" s="75" t="s">
        <v>170</v>
      </c>
      <c r="B119" s="76" t="s">
        <v>171</v>
      </c>
      <c r="C119" s="43">
        <f>C120+C127+C142+C155</f>
        <v>2591934439.75</v>
      </c>
      <c r="D119" s="43">
        <f>D120+D127+D142+D155</f>
        <v>2148469055.2399998</v>
      </c>
      <c r="E119" s="43">
        <f>E120+E127+E142+E155</f>
        <v>2027275507.8799999</v>
      </c>
    </row>
    <row r="120" spans="1:9" ht="31.5" x14ac:dyDescent="0.3">
      <c r="A120" s="75" t="s">
        <v>172</v>
      </c>
      <c r="B120" s="76" t="s">
        <v>173</v>
      </c>
      <c r="C120" s="87">
        <f>C121+C125+C123</f>
        <v>784040599</v>
      </c>
      <c r="D120" s="77">
        <f>D121+D125+D123</f>
        <v>625801778</v>
      </c>
      <c r="E120" s="77">
        <f>E121+E125+E123</f>
        <v>606538997</v>
      </c>
    </row>
    <row r="121" spans="1:9" s="68" customFormat="1" ht="31.5" x14ac:dyDescent="0.3">
      <c r="A121" s="65" t="s">
        <v>174</v>
      </c>
      <c r="B121" s="66" t="s">
        <v>175</v>
      </c>
      <c r="C121" s="67">
        <f>C122</f>
        <v>114812828</v>
      </c>
      <c r="D121" s="67">
        <f>D122</f>
        <v>108064778</v>
      </c>
      <c r="E121" s="67">
        <f>E122</f>
        <v>88118997</v>
      </c>
    </row>
    <row r="122" spans="1:9" ht="30" x14ac:dyDescent="0.3">
      <c r="A122" s="45" t="s">
        <v>176</v>
      </c>
      <c r="B122" s="46" t="s">
        <v>177</v>
      </c>
      <c r="C122" s="47">
        <v>114812828</v>
      </c>
      <c r="D122" s="71">
        <v>108064778</v>
      </c>
      <c r="E122" s="71">
        <v>88118997</v>
      </c>
    </row>
    <row r="123" spans="1:9" ht="45" x14ac:dyDescent="0.3">
      <c r="A123" s="50" t="s">
        <v>178</v>
      </c>
      <c r="B123" s="51" t="s">
        <v>179</v>
      </c>
      <c r="C123" s="52">
        <f>C124</f>
        <v>21202771</v>
      </c>
      <c r="D123" s="52">
        <f>D124</f>
        <v>0</v>
      </c>
      <c r="E123" s="52">
        <f>E124</f>
        <v>0</v>
      </c>
    </row>
    <row r="124" spans="1:9" ht="45" x14ac:dyDescent="0.3">
      <c r="A124" s="28" t="s">
        <v>180</v>
      </c>
      <c r="B124" s="29" t="s">
        <v>14</v>
      </c>
      <c r="C124" s="30">
        <v>21202771</v>
      </c>
      <c r="D124" s="70">
        <v>0</v>
      </c>
      <c r="E124" s="70">
        <v>0</v>
      </c>
    </row>
    <row r="125" spans="1:9" ht="63" x14ac:dyDescent="0.3">
      <c r="A125" s="41" t="s">
        <v>181</v>
      </c>
      <c r="B125" s="42" t="s">
        <v>182</v>
      </c>
      <c r="C125" s="43">
        <f>C126</f>
        <v>648025000</v>
      </c>
      <c r="D125" s="43">
        <f>D126</f>
        <v>517737000</v>
      </c>
      <c r="E125" s="43">
        <f>E126</f>
        <v>518420000</v>
      </c>
    </row>
    <row r="126" spans="1:9" ht="60" x14ac:dyDescent="0.3">
      <c r="A126" s="45" t="s">
        <v>183</v>
      </c>
      <c r="B126" s="46" t="s">
        <v>15</v>
      </c>
      <c r="C126" s="47">
        <v>648025000</v>
      </c>
      <c r="D126" s="71">
        <v>517737000</v>
      </c>
      <c r="E126" s="71">
        <v>518420000</v>
      </c>
    </row>
    <row r="127" spans="1:9" s="1" customFormat="1" ht="47.25" x14ac:dyDescent="0.3">
      <c r="A127" s="3" t="s">
        <v>184</v>
      </c>
      <c r="B127" s="4" t="s">
        <v>185</v>
      </c>
      <c r="C127" s="87">
        <f>C128+C130+C132+C134+C138+C140+C136</f>
        <v>418312110.60000002</v>
      </c>
      <c r="D127" s="87">
        <f t="shared" ref="D127:E127" si="24">D128+D130+D132+D134+D138+D140+D136</f>
        <v>261830289.25999999</v>
      </c>
      <c r="E127" s="87">
        <f t="shared" si="24"/>
        <v>250177708.78</v>
      </c>
      <c r="G127" s="92"/>
      <c r="H127" s="94"/>
      <c r="I127" s="94"/>
    </row>
    <row r="128" spans="1:9" s="1" customFormat="1" ht="45" x14ac:dyDescent="0.3">
      <c r="A128" s="83" t="s">
        <v>260</v>
      </c>
      <c r="B128" s="84" t="s">
        <v>261</v>
      </c>
      <c r="C128" s="88">
        <f>C129</f>
        <v>6475000</v>
      </c>
      <c r="D128" s="88">
        <f t="shared" ref="D128:E128" si="25">D129</f>
        <v>0</v>
      </c>
      <c r="E128" s="88">
        <f t="shared" si="25"/>
        <v>0</v>
      </c>
    </row>
    <row r="129" spans="1:7" s="1" customFormat="1" ht="52.5" customHeight="1" x14ac:dyDescent="0.3">
      <c r="A129" s="85" t="s">
        <v>262</v>
      </c>
      <c r="B129" s="86" t="s">
        <v>263</v>
      </c>
      <c r="C129" s="30">
        <v>6475000</v>
      </c>
      <c r="D129" s="87">
        <v>0</v>
      </c>
      <c r="E129" s="87">
        <v>0</v>
      </c>
    </row>
    <row r="130" spans="1:7" s="1" customFormat="1" ht="105" x14ac:dyDescent="0.3">
      <c r="A130" s="53" t="s">
        <v>246</v>
      </c>
      <c r="B130" s="54" t="s">
        <v>241</v>
      </c>
      <c r="C130" s="55">
        <f>C131</f>
        <v>51988187.18</v>
      </c>
      <c r="D130" s="55">
        <f>D131</f>
        <v>31432364.059999999</v>
      </c>
      <c r="E130" s="55">
        <f>E131</f>
        <v>31432364.059999999</v>
      </c>
    </row>
    <row r="131" spans="1:7" s="1" customFormat="1" ht="105" x14ac:dyDescent="0.3">
      <c r="A131" s="26" t="s">
        <v>247</v>
      </c>
      <c r="B131" s="56" t="s">
        <v>186</v>
      </c>
      <c r="C131" s="27">
        <v>51988187.18</v>
      </c>
      <c r="D131" s="27">
        <v>31432364.059999999</v>
      </c>
      <c r="E131" s="27">
        <v>31432364.059999999</v>
      </c>
    </row>
    <row r="132" spans="1:7" s="1" customFormat="1" ht="78.75" x14ac:dyDescent="0.3">
      <c r="A132" s="53" t="s">
        <v>306</v>
      </c>
      <c r="B132" s="57" t="s">
        <v>307</v>
      </c>
      <c r="C132" s="55">
        <f>C133</f>
        <v>987207.45</v>
      </c>
      <c r="D132" s="55">
        <f>D133</f>
        <v>0</v>
      </c>
      <c r="E132" s="55">
        <f>E133</f>
        <v>1094228.72</v>
      </c>
    </row>
    <row r="133" spans="1:7" s="1" customFormat="1" ht="75" x14ac:dyDescent="0.3">
      <c r="A133" s="26" t="s">
        <v>305</v>
      </c>
      <c r="B133" s="58" t="s">
        <v>308</v>
      </c>
      <c r="C133" s="27">
        <v>987207.45</v>
      </c>
      <c r="D133" s="27">
        <v>0</v>
      </c>
      <c r="E133" s="27">
        <v>1094228.72</v>
      </c>
    </row>
    <row r="134" spans="1:7" s="1" customFormat="1" ht="75" x14ac:dyDescent="0.3">
      <c r="A134" s="62" t="s">
        <v>221</v>
      </c>
      <c r="B134" s="63" t="s">
        <v>220</v>
      </c>
      <c r="C134" s="64">
        <f>C135</f>
        <v>41725899</v>
      </c>
      <c r="D134" s="64">
        <f>D135</f>
        <v>41606758</v>
      </c>
      <c r="E134" s="64">
        <f>E135</f>
        <v>42996601</v>
      </c>
    </row>
    <row r="135" spans="1:7" s="1" customFormat="1" ht="75" x14ac:dyDescent="0.3">
      <c r="A135" s="26" t="s">
        <v>222</v>
      </c>
      <c r="B135" s="58" t="s">
        <v>214</v>
      </c>
      <c r="C135" s="27">
        <f>36390199+5335700</f>
        <v>41725899</v>
      </c>
      <c r="D135" s="27">
        <f>35771258+5835500</f>
        <v>41606758</v>
      </c>
      <c r="E135" s="27">
        <f>36855501+6141100</f>
        <v>42996601</v>
      </c>
    </row>
    <row r="136" spans="1:7" s="1" customFormat="1" ht="38.25" customHeight="1" x14ac:dyDescent="0.3">
      <c r="A136" s="53" t="s">
        <v>313</v>
      </c>
      <c r="B136" s="72" t="s">
        <v>318</v>
      </c>
      <c r="C136" s="55">
        <f>C137</f>
        <v>0</v>
      </c>
      <c r="D136" s="55">
        <f>D137</f>
        <v>3650120</v>
      </c>
      <c r="E136" s="55">
        <f>E137</f>
        <v>0</v>
      </c>
    </row>
    <row r="137" spans="1:7" s="1" customFormat="1" ht="47.25" customHeight="1" x14ac:dyDescent="0.3">
      <c r="A137" s="26" t="s">
        <v>314</v>
      </c>
      <c r="B137" s="73" t="s">
        <v>315</v>
      </c>
      <c r="C137" s="27">
        <v>0</v>
      </c>
      <c r="D137" s="27">
        <v>3650120</v>
      </c>
      <c r="E137" s="27">
        <v>0</v>
      </c>
    </row>
    <row r="138" spans="1:7" s="1" customFormat="1" ht="31.5" x14ac:dyDescent="0.3">
      <c r="A138" s="53" t="s">
        <v>249</v>
      </c>
      <c r="B138" s="72" t="s">
        <v>316</v>
      </c>
      <c r="C138" s="55">
        <f>C139</f>
        <v>0</v>
      </c>
      <c r="D138" s="55">
        <f>D139</f>
        <v>10407391.199999999</v>
      </c>
      <c r="E138" s="55">
        <f>E139</f>
        <v>0</v>
      </c>
    </row>
    <row r="139" spans="1:7" s="1" customFormat="1" ht="30" x14ac:dyDescent="0.3">
      <c r="A139" s="26" t="s">
        <v>250</v>
      </c>
      <c r="B139" s="73" t="s">
        <v>317</v>
      </c>
      <c r="C139" s="27">
        <v>0</v>
      </c>
      <c r="D139" s="27">
        <v>10407391.199999999</v>
      </c>
      <c r="E139" s="27">
        <v>0</v>
      </c>
    </row>
    <row r="140" spans="1:7" s="1" customFormat="1" ht="18.75" x14ac:dyDescent="0.3">
      <c r="A140" s="89" t="s">
        <v>187</v>
      </c>
      <c r="B140" s="90" t="s">
        <v>188</v>
      </c>
      <c r="C140" s="88">
        <f>C141</f>
        <v>317135816.97000003</v>
      </c>
      <c r="D140" s="88">
        <f>D141</f>
        <v>174733656</v>
      </c>
      <c r="E140" s="88">
        <f>E141</f>
        <v>174654515</v>
      </c>
    </row>
    <row r="141" spans="1:7" s="1" customFormat="1" ht="18.75" x14ac:dyDescent="0.3">
      <c r="A141" s="28" t="s">
        <v>189</v>
      </c>
      <c r="B141" s="91" t="s">
        <v>20</v>
      </c>
      <c r="C141" s="30">
        <f>1758700+3249340+13958273.34+24979806+13504492+228882.25+131429390+29165+25479345.7+25836950+7969835+50127904.38+10873533.3+7710200</f>
        <v>317135816.97000003</v>
      </c>
      <c r="D141" s="30">
        <f>1829100+3249340+24967032+4816000+139843019+29165</f>
        <v>174733656</v>
      </c>
      <c r="E141" s="30">
        <f>1902300+3249340+24967032+144506678+29165</f>
        <v>174654515</v>
      </c>
    </row>
    <row r="142" spans="1:7" ht="31.5" x14ac:dyDescent="0.3">
      <c r="A142" s="75" t="s">
        <v>190</v>
      </c>
      <c r="B142" s="81" t="s">
        <v>191</v>
      </c>
      <c r="C142" s="87">
        <f>C145+C147+C153+C151+C149+C143</f>
        <v>1082787680.1499999</v>
      </c>
      <c r="D142" s="87">
        <f t="shared" ref="D142:E142" si="26">D145+D147+D153+D151+D149+D143</f>
        <v>1105532927.98</v>
      </c>
      <c r="E142" s="87">
        <f t="shared" si="26"/>
        <v>1128334942.0999999</v>
      </c>
      <c r="G142" s="16"/>
    </row>
    <row r="143" spans="1:7" ht="47.25" x14ac:dyDescent="0.3">
      <c r="A143" s="41" t="s">
        <v>192</v>
      </c>
      <c r="B143" s="42" t="s">
        <v>242</v>
      </c>
      <c r="C143" s="49">
        <f>C144</f>
        <v>43542237.100000001</v>
      </c>
      <c r="D143" s="49">
        <f>D144</f>
        <v>45016575.619999997</v>
      </c>
      <c r="E143" s="49">
        <f>E144</f>
        <v>46261278.609999999</v>
      </c>
    </row>
    <row r="144" spans="1:7" ht="45" x14ac:dyDescent="0.3">
      <c r="A144" s="45" t="s">
        <v>193</v>
      </c>
      <c r="B144" s="46" t="s">
        <v>21</v>
      </c>
      <c r="C144" s="30">
        <f>2796154+9786539+240948+1223550+1885200+6000+13959500+1689900+30336+720400+2284100+305000+27300+8121487+46400+419423.1</f>
        <v>43542237.100000001</v>
      </c>
      <c r="D144" s="47">
        <f>2908182+10178637+250602+1272580+1960600+6000+14476500+1757500+31552+819500+2322100+92507.32+305000+28181+8122607+48300+436227.3</f>
        <v>45016575.619999997</v>
      </c>
      <c r="E144" s="47">
        <f>3024840+10586940+260655+1323613+2039000+6000+15079700+1827800+32818+852200+2322100+96187.61+152500+29226+8123773+50200+453726</f>
        <v>46261278.609999999</v>
      </c>
    </row>
    <row r="145" spans="1:5" ht="63" x14ac:dyDescent="0.3">
      <c r="A145" s="41" t="s">
        <v>194</v>
      </c>
      <c r="B145" s="42" t="s">
        <v>195</v>
      </c>
      <c r="C145" s="49">
        <f>C146</f>
        <v>38873300</v>
      </c>
      <c r="D145" s="49">
        <f>D146</f>
        <v>41102000</v>
      </c>
      <c r="E145" s="49">
        <f>E146</f>
        <v>42148200</v>
      </c>
    </row>
    <row r="146" spans="1:5" ht="60" x14ac:dyDescent="0.3">
      <c r="A146" s="45" t="s">
        <v>196</v>
      </c>
      <c r="B146" s="46" t="s">
        <v>16</v>
      </c>
      <c r="C146" s="47">
        <v>38873300</v>
      </c>
      <c r="D146" s="47">
        <v>41102000</v>
      </c>
      <c r="E146" s="47">
        <v>42148200</v>
      </c>
    </row>
    <row r="147" spans="1:5" ht="110.25" x14ac:dyDescent="0.3">
      <c r="A147" s="41" t="s">
        <v>197</v>
      </c>
      <c r="B147" s="42" t="s">
        <v>198</v>
      </c>
      <c r="C147" s="49">
        <f>C148</f>
        <v>19209100</v>
      </c>
      <c r="D147" s="49">
        <f>D148</f>
        <v>19209100</v>
      </c>
      <c r="E147" s="49">
        <f>E148</f>
        <v>19209100</v>
      </c>
    </row>
    <row r="148" spans="1:5" ht="95.25" customHeight="1" x14ac:dyDescent="0.3">
      <c r="A148" s="45" t="s">
        <v>199</v>
      </c>
      <c r="B148" s="46" t="s">
        <v>17</v>
      </c>
      <c r="C148" s="47">
        <f>18740600+468500</f>
        <v>19209100</v>
      </c>
      <c r="D148" s="47">
        <f t="shared" ref="D148:E148" si="27">18740600+468500</f>
        <v>19209100</v>
      </c>
      <c r="E148" s="47">
        <f t="shared" si="27"/>
        <v>19209100</v>
      </c>
    </row>
    <row r="149" spans="1:5" ht="75" x14ac:dyDescent="0.3">
      <c r="A149" s="61" t="s">
        <v>200</v>
      </c>
      <c r="B149" s="48" t="s">
        <v>243</v>
      </c>
      <c r="C149" s="49">
        <f>C150</f>
        <v>38496.050000000003</v>
      </c>
      <c r="D149" s="49">
        <f>D150</f>
        <v>1433.36</v>
      </c>
      <c r="E149" s="49">
        <f>E150</f>
        <v>1288.49</v>
      </c>
    </row>
    <row r="150" spans="1:5" ht="75" x14ac:dyDescent="0.3">
      <c r="A150" s="45" t="s">
        <v>201</v>
      </c>
      <c r="B150" s="46" t="s">
        <v>11</v>
      </c>
      <c r="C150" s="47">
        <v>38496.050000000003</v>
      </c>
      <c r="D150" s="47">
        <v>1433.36</v>
      </c>
      <c r="E150" s="47">
        <v>1288.49</v>
      </c>
    </row>
    <row r="151" spans="1:5" ht="47.25" x14ac:dyDescent="0.3">
      <c r="A151" s="41" t="s">
        <v>202</v>
      </c>
      <c r="B151" s="59" t="s">
        <v>203</v>
      </c>
      <c r="C151" s="43">
        <f>C152</f>
        <v>2243147</v>
      </c>
      <c r="D151" s="43">
        <f>D152</f>
        <v>2737619</v>
      </c>
      <c r="E151" s="43">
        <f>E152</f>
        <v>2844775</v>
      </c>
    </row>
    <row r="152" spans="1:5" ht="45" x14ac:dyDescent="0.3">
      <c r="A152" s="45" t="s">
        <v>204</v>
      </c>
      <c r="B152" s="46" t="s">
        <v>12</v>
      </c>
      <c r="C152" s="47">
        <v>2243147</v>
      </c>
      <c r="D152" s="47">
        <v>2737619</v>
      </c>
      <c r="E152" s="47">
        <v>2844775</v>
      </c>
    </row>
    <row r="153" spans="1:5" ht="18.75" x14ac:dyDescent="0.3">
      <c r="A153" s="41" t="s">
        <v>205</v>
      </c>
      <c r="B153" s="59" t="s">
        <v>206</v>
      </c>
      <c r="C153" s="43">
        <f>C154</f>
        <v>978881400</v>
      </c>
      <c r="D153" s="43">
        <f>D154</f>
        <v>997466200</v>
      </c>
      <c r="E153" s="43">
        <f>E154</f>
        <v>1017870300</v>
      </c>
    </row>
    <row r="154" spans="1:5" ht="18.75" x14ac:dyDescent="0.3">
      <c r="A154" s="45" t="s">
        <v>207</v>
      </c>
      <c r="B154" s="46" t="s">
        <v>18</v>
      </c>
      <c r="C154" s="47">
        <v>978881400</v>
      </c>
      <c r="D154" s="47">
        <v>997466200</v>
      </c>
      <c r="E154" s="47">
        <v>1017870300</v>
      </c>
    </row>
    <row r="155" spans="1:5" ht="18.75" x14ac:dyDescent="0.3">
      <c r="A155" s="75" t="s">
        <v>208</v>
      </c>
      <c r="B155" s="76" t="s">
        <v>209</v>
      </c>
      <c r="C155" s="77">
        <f>C158+C164+C156+C162+C160</f>
        <v>306794050</v>
      </c>
      <c r="D155" s="77">
        <f t="shared" ref="D155:E155" si="28">D158+D164+D156+D162+D160</f>
        <v>155304060</v>
      </c>
      <c r="E155" s="77">
        <f t="shared" si="28"/>
        <v>42223860</v>
      </c>
    </row>
    <row r="156" spans="1:5" s="31" customFormat="1" ht="94.5" x14ac:dyDescent="0.3">
      <c r="A156" s="41" t="s">
        <v>225</v>
      </c>
      <c r="B156" s="42" t="s">
        <v>223</v>
      </c>
      <c r="C156" s="43">
        <f>C157</f>
        <v>42223860</v>
      </c>
      <c r="D156" s="43">
        <f>D157</f>
        <v>42223860</v>
      </c>
      <c r="E156" s="43">
        <f>E157</f>
        <v>42223860</v>
      </c>
    </row>
    <row r="157" spans="1:5" s="25" customFormat="1" ht="90" x14ac:dyDescent="0.25">
      <c r="A157" s="45" t="s">
        <v>224</v>
      </c>
      <c r="B157" s="46" t="s">
        <v>215</v>
      </c>
      <c r="C157" s="47">
        <f>40388040+1835820</f>
        <v>42223860</v>
      </c>
      <c r="D157" s="47">
        <f t="shared" ref="D157:E157" si="29">40388040+1835820</f>
        <v>42223860</v>
      </c>
      <c r="E157" s="47">
        <f t="shared" si="29"/>
        <v>42223860</v>
      </c>
    </row>
    <row r="158" spans="1:5" ht="110.25" x14ac:dyDescent="0.3">
      <c r="A158" s="41" t="s">
        <v>255</v>
      </c>
      <c r="B158" s="59" t="s">
        <v>256</v>
      </c>
      <c r="C158" s="49">
        <f>C159</f>
        <v>44330000</v>
      </c>
      <c r="D158" s="49">
        <f>D159</f>
        <v>0</v>
      </c>
      <c r="E158" s="49">
        <f>E159</f>
        <v>0</v>
      </c>
    </row>
    <row r="159" spans="1:5" ht="90" x14ac:dyDescent="0.3">
      <c r="A159" s="45" t="s">
        <v>254</v>
      </c>
      <c r="B159" s="60" t="s">
        <v>248</v>
      </c>
      <c r="C159" s="47">
        <v>44330000</v>
      </c>
      <c r="D159" s="47">
        <v>0</v>
      </c>
      <c r="E159" s="47">
        <v>0</v>
      </c>
    </row>
    <row r="160" spans="1:5" ht="47.25" x14ac:dyDescent="0.3">
      <c r="A160" s="41" t="s">
        <v>309</v>
      </c>
      <c r="B160" s="59" t="s">
        <v>311</v>
      </c>
      <c r="C160" s="49">
        <f>C161</f>
        <v>5000000</v>
      </c>
      <c r="D160" s="49">
        <f>D161</f>
        <v>0</v>
      </c>
      <c r="E160" s="49">
        <f>E161</f>
        <v>0</v>
      </c>
    </row>
    <row r="161" spans="1:5" ht="45" x14ac:dyDescent="0.3">
      <c r="A161" s="45" t="s">
        <v>310</v>
      </c>
      <c r="B161" s="60" t="s">
        <v>312</v>
      </c>
      <c r="C161" s="47">
        <v>5000000</v>
      </c>
      <c r="D161" s="47">
        <v>0</v>
      </c>
      <c r="E161" s="47">
        <v>0</v>
      </c>
    </row>
    <row r="162" spans="1:5" ht="63" x14ac:dyDescent="0.3">
      <c r="A162" s="41" t="s">
        <v>264</v>
      </c>
      <c r="B162" s="59" t="s">
        <v>266</v>
      </c>
      <c r="C162" s="49">
        <f>C163</f>
        <v>197240190</v>
      </c>
      <c r="D162" s="49">
        <f>D163</f>
        <v>113080200</v>
      </c>
      <c r="E162" s="49">
        <f>E163</f>
        <v>0</v>
      </c>
    </row>
    <row r="163" spans="1:5" ht="63" x14ac:dyDescent="0.3">
      <c r="A163" s="45" t="s">
        <v>265</v>
      </c>
      <c r="B163" s="81" t="s">
        <v>267</v>
      </c>
      <c r="C163" s="47">
        <f>76704600+72332290+8615500+39587800</f>
        <v>197240190</v>
      </c>
      <c r="D163" s="47">
        <f>43101400+69978800</f>
        <v>113080200</v>
      </c>
      <c r="E163" s="47">
        <v>0</v>
      </c>
    </row>
    <row r="164" spans="1:5" ht="36" customHeight="1" x14ac:dyDescent="0.3">
      <c r="A164" s="41" t="s">
        <v>210</v>
      </c>
      <c r="B164" s="59" t="s">
        <v>211</v>
      </c>
      <c r="C164" s="49">
        <f>C165</f>
        <v>18000000</v>
      </c>
      <c r="D164" s="49">
        <f>D165</f>
        <v>0</v>
      </c>
      <c r="E164" s="49">
        <f>E165</f>
        <v>0</v>
      </c>
    </row>
    <row r="165" spans="1:5" ht="30" x14ac:dyDescent="0.3">
      <c r="A165" s="45" t="s">
        <v>212</v>
      </c>
      <c r="B165" s="60" t="s">
        <v>13</v>
      </c>
      <c r="C165" s="47">
        <f>18000000</f>
        <v>18000000</v>
      </c>
      <c r="D165" s="47">
        <v>0</v>
      </c>
      <c r="E165" s="47">
        <v>0</v>
      </c>
    </row>
    <row r="166" spans="1:5" ht="18.75" x14ac:dyDescent="0.3">
      <c r="A166" s="95" t="s">
        <v>213</v>
      </c>
      <c r="B166" s="95"/>
      <c r="C166" s="77">
        <f>C10+C118</f>
        <v>3562447160.4899998</v>
      </c>
      <c r="D166" s="77">
        <f>D10+D118</f>
        <v>3159383447.6399999</v>
      </c>
      <c r="E166" s="77">
        <f>E10+E118</f>
        <v>3069924438.0599999</v>
      </c>
    </row>
  </sheetData>
  <mergeCells count="6">
    <mergeCell ref="H127:I127"/>
    <mergeCell ref="A166:B166"/>
    <mergeCell ref="A5:E5"/>
    <mergeCell ref="B1:E1"/>
    <mergeCell ref="B2:E2"/>
    <mergeCell ref="B3:E3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68" fitToHeight="1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1.07.2020&lt;/string&gt;&#10;  &lt;/DateInfo&gt;&#10;  &lt;Code&gt;A344D0A91FD14EEAAF90FF45F3167F&lt;/Code&gt;&#10;  &lt;ObjectCode&gt;SQUERY_SVOD_ROSP&lt;/ObjectCode&gt;&#10;  &lt;DocName&gt;Сводная бюджетная роспись&lt;/DocName&gt;&#10;  &lt;VariantName&gt;Бюджет общий&lt;/VariantName&gt;&#10;  &lt;VariantLink&gt;32720568&lt;/VariantLink&gt;&#10;  &lt;SvodReportLink xsi:nil=&quot;true&quot; /&gt;&#10;  &lt;ReportLink&gt;126924&lt;/ReportLink&gt;&#10;  &lt;Note&gt;01.01.2020 - 01.07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FD582F-08DE-415C-84D9-643690846F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Приложение_2</vt:lpstr>
      <vt:lpstr>Приложение_2!Область_печати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Цвиндина Галина Васильевна</dc:creator>
  <cp:lastModifiedBy>Спирина Ольга Станиславовна</cp:lastModifiedBy>
  <cp:lastPrinted>2021-11-03T06:47:37Z</cp:lastPrinted>
  <dcterms:created xsi:type="dcterms:W3CDTF">2020-06-11T12:36:58Z</dcterms:created>
  <dcterms:modified xsi:type="dcterms:W3CDTF">2021-12-10T12:49:30Z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20.1.14.5220 (.NET 4.7.2)</vt:lpwstr>
  </property>
  <property fmtid="{D5CDD505-2E9C-101B-9397-08002B2CF9AE}" pid="4" name="Версия базы">
    <vt:lpwstr>20.1.1823.20429780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uf_budget_smart_2020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A344D0A91FD14EEAAF90FF45F3167F</vt:lpwstr>
  </property>
  <property fmtid="{D5CDD505-2E9C-101B-9397-08002B2CF9AE}" pid="12" name="Локальная база">
    <vt:lpwstr>не используется</vt:lpwstr>
  </property>
</Properties>
</file>